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vmmya\Desktop\"/>
    </mc:Choice>
  </mc:AlternateContent>
  <xr:revisionPtr revIDLastSave="0" documentId="13_ncr:1_{46691284-45EB-43B4-9019-BDC73DD29CB6}" xr6:coauthVersionLast="47" xr6:coauthVersionMax="47" xr10:uidLastSave="{00000000-0000-0000-0000-000000000000}"/>
  <bookViews>
    <workbookView xWindow="3780" yWindow="768" windowWidth="18264" windowHeight="11388" activeTab="2" xr2:uid="{00000000-000D-0000-FFFF-FFFF00000000}"/>
  </bookViews>
  <sheets>
    <sheet name="入力" sheetId="1" r:id="rId1"/>
    <sheet name="月次集計" sheetId="2" r:id="rId2"/>
    <sheet name="年間集計" sheetId="3" r:id="rId3"/>
  </sheets>
  <definedNames>
    <definedName name="_xlnm.Print_Area" localSheetId="0">入力!$A$1:$I$26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3" l="1"/>
  <c r="B17" i="3"/>
  <c r="B16" i="3"/>
  <c r="B14" i="3"/>
  <c r="B7" i="3"/>
  <c r="J15" i="2"/>
  <c r="I15" i="2"/>
  <c r="H15" i="2"/>
  <c r="G15" i="2"/>
  <c r="J14" i="2"/>
  <c r="I14" i="2"/>
  <c r="H14" i="2"/>
  <c r="G14" i="2"/>
  <c r="J13" i="2"/>
  <c r="I13" i="2"/>
  <c r="H13" i="2"/>
  <c r="G13" i="2"/>
  <c r="J12" i="2"/>
  <c r="I12" i="2"/>
  <c r="H12" i="2"/>
  <c r="F1" i="2"/>
  <c r="J11" i="2"/>
  <c r="I11" i="2"/>
  <c r="H11" i="2"/>
  <c r="J10" i="2"/>
  <c r="I10" i="2"/>
  <c r="H10" i="2"/>
  <c r="J9" i="2"/>
  <c r="I9" i="2"/>
  <c r="H9" i="2"/>
  <c r="J8" i="2"/>
  <c r="I8" i="2"/>
  <c r="H8" i="2"/>
  <c r="J6" i="2"/>
  <c r="I6" i="2"/>
  <c r="H6" i="2"/>
  <c r="J5" i="2"/>
  <c r="I5" i="2"/>
  <c r="H5" i="2"/>
  <c r="J4" i="2"/>
  <c r="I4" i="2"/>
  <c r="H4" i="2"/>
  <c r="G12" i="2"/>
  <c r="G11" i="2"/>
  <c r="G6" i="2"/>
  <c r="G5" i="2"/>
  <c r="G4" i="2"/>
  <c r="G10" i="2"/>
  <c r="F12" i="1"/>
  <c r="G9" i="2"/>
  <c r="G8" i="2"/>
  <c r="G7" i="2"/>
  <c r="J7" i="2"/>
  <c r="I7" i="2"/>
  <c r="F9" i="1"/>
  <c r="F10" i="1" s="1"/>
  <c r="F11" i="1" s="1"/>
  <c r="F13" i="1"/>
  <c r="F14" i="1"/>
  <c r="H7" i="2"/>
  <c r="F15" i="2" a="1"/>
  <c r="F15" i="2" s="1"/>
  <c r="F14" i="2" a="1"/>
  <c r="F14" i="2" s="1"/>
  <c r="F13" i="2" a="1"/>
  <c r="F13" i="2" s="1"/>
  <c r="F12" i="2" a="1"/>
  <c r="F12" i="2" s="1"/>
  <c r="F11" i="2" a="1"/>
  <c r="F11" i="2" s="1"/>
  <c r="F10" i="2" a="1"/>
  <c r="F10" i="2" s="1"/>
  <c r="F6" i="2" a="1"/>
  <c r="F6" i="2" s="1"/>
  <c r="F5" i="2" a="1"/>
  <c r="F5" i="2" s="1"/>
  <c r="F4" i="2" a="1"/>
  <c r="F4" i="2" s="1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C7" i="2"/>
  <c r="B7" i="2"/>
  <c r="C6" i="2"/>
  <c r="B6" i="2"/>
  <c r="C5" i="2"/>
  <c r="B5" i="2"/>
  <c r="C4" i="2"/>
  <c r="B4" i="2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4" i="1"/>
  <c r="F5" i="1" s="1"/>
  <c r="F6" i="1" s="1"/>
  <c r="F7" i="1" s="1"/>
  <c r="F8" i="1" s="1"/>
  <c r="B8" i="3" l="1" a="1"/>
  <c r="B8" i="3" s="1"/>
  <c r="B9" i="3"/>
  <c r="B10" i="3"/>
  <c r="F8" i="2" a="1"/>
  <c r="F8" i="2" s="1"/>
  <c r="F7" i="2" a="1"/>
  <c r="F7" i="2" s="1"/>
  <c r="E15" i="2" a="1"/>
  <c r="E15" i="2" s="1"/>
  <c r="F9" i="2" a="1"/>
  <c r="F9" i="2" s="1"/>
  <c r="E12" i="2" a="1"/>
  <c r="E12" i="2" s="1"/>
  <c r="E10" i="2" a="1"/>
  <c r="E10" i="2" s="1"/>
  <c r="E5" i="2" a="1"/>
  <c r="E5" i="2" s="1"/>
  <c r="E13" i="2" a="1"/>
  <c r="E13" i="2" s="1"/>
  <c r="E9" i="2" a="1"/>
  <c r="E9" i="2" s="1"/>
  <c r="E7" i="2" a="1"/>
  <c r="E7" i="2" s="1"/>
  <c r="E6" i="2" a="1"/>
  <c r="E6" i="2" s="1"/>
  <c r="E14" i="2" a="1"/>
  <c r="E14" i="2" s="1"/>
  <c r="E11" i="2" a="1"/>
  <c r="E11" i="2" s="1"/>
  <c r="D6" i="2"/>
  <c r="D14" i="2"/>
  <c r="D11" i="2"/>
  <c r="D5" i="2"/>
  <c r="D13" i="2"/>
  <c r="D12" i="2"/>
  <c r="B5" i="3"/>
  <c r="D8" i="2"/>
  <c r="D9" i="2"/>
  <c r="D10" i="2"/>
  <c r="B4" i="3"/>
  <c r="D7" i="2"/>
  <c r="D15" i="2"/>
  <c r="D4" i="2"/>
  <c r="E4" i="2" l="1" a="1"/>
  <c r="E4" i="2" s="1"/>
  <c r="E8" i="2" a="1"/>
  <c r="E8" i="2" s="1"/>
  <c r="B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<sst xmlns="http://schemas.openxmlformats.org/spreadsheetml/2006/main" count="84" uniqueCount="60">
  <si>
    <t>日付</t>
  </si>
  <si>
    <t>内容</t>
  </si>
  <si>
    <t>カテゴリ</t>
  </si>
  <si>
    <t>入金</t>
  </si>
  <si>
    <t>出金</t>
  </si>
  <si>
    <t>残高</t>
  </si>
  <si>
    <t>支払方法</t>
  </si>
  <si>
    <t>担当者</t>
  </si>
  <si>
    <t>メモ</t>
  </si>
  <si>
    <t>期首残高</t>
  </si>
  <si>
    <t>期首</t>
  </si>
  <si>
    <t>現金</t>
  </si>
  <si>
    <t>管理者</t>
  </si>
  <si>
    <t>コピー用紙購入</t>
  </si>
  <si>
    <t>消耗品費</t>
  </si>
  <si>
    <t>総務A</t>
  </si>
  <si>
    <t>来客用お茶菓子</t>
  </si>
  <si>
    <t>交際費</t>
  </si>
  <si>
    <t>月</t>
  </si>
  <si>
    <t>入金合計</t>
  </si>
  <si>
    <t>出金合計</t>
  </si>
  <si>
    <t>純収支（入金-出金）</t>
  </si>
  <si>
    <t>項目</t>
  </si>
  <si>
    <t>金額</t>
  </si>
  <si>
    <t>年間入金合計</t>
  </si>
  <si>
    <t>年間出金合計</t>
  </si>
  <si>
    <t>年間純収支</t>
  </si>
  <si>
    <t>入金</t>
    <rPh sb="0" eb="2">
      <t>ニュウキン</t>
    </rPh>
    <phoneticPr fontId="1"/>
  </si>
  <si>
    <t>現金</t>
    <rPh sb="0" eb="2">
      <t>ゲンキン</t>
    </rPh>
    <phoneticPr fontId="1"/>
  </si>
  <si>
    <t>経理A</t>
    <rPh sb="0" eb="2">
      <t>ケイリ</t>
    </rPh>
    <phoneticPr fontId="1"/>
  </si>
  <si>
    <t>自動計算付き／高機能版 現金出納帳</t>
    <phoneticPr fontId="1"/>
  </si>
  <si>
    <t>ボールペン</t>
    <phoneticPr fontId="1"/>
  </si>
  <si>
    <t>消耗品費</t>
    <rPh sb="0" eb="4">
      <t>ショウモウヒンヒ</t>
    </rPh>
    <phoneticPr fontId="1"/>
  </si>
  <si>
    <t>月次集計（自動計算）</t>
    <rPh sb="0" eb="4">
      <t>ゲツジシュウケイ</t>
    </rPh>
    <rPh sb="5" eb="9">
      <t>ジドウケイサン</t>
    </rPh>
    <phoneticPr fontId="1"/>
  </si>
  <si>
    <t>年間集計（自動計算）</t>
    <rPh sb="0" eb="2">
      <t>ネンカン</t>
    </rPh>
    <rPh sb="2" eb="4">
      <t>シュウケイ</t>
    </rPh>
    <rPh sb="5" eb="9">
      <t>ジドウケイサン</t>
    </rPh>
    <phoneticPr fontId="1"/>
  </si>
  <si>
    <t>月初残高</t>
    <phoneticPr fontId="1"/>
  </si>
  <si>
    <t>月末残高</t>
    <phoneticPr fontId="1"/>
  </si>
  <si>
    <t>交通費合計</t>
    <phoneticPr fontId="1"/>
  </si>
  <si>
    <t>消耗品費合計</t>
    <phoneticPr fontId="1"/>
  </si>
  <si>
    <t>会議費合計</t>
    <phoneticPr fontId="1"/>
  </si>
  <si>
    <t>交際費合計</t>
    <rPh sb="0" eb="5">
      <t>コウサイヒゴウケイ</t>
    </rPh>
    <phoneticPr fontId="1"/>
  </si>
  <si>
    <t>ティッシュペーパー</t>
    <phoneticPr fontId="1"/>
  </si>
  <si>
    <t>コーヒー</t>
    <phoneticPr fontId="1"/>
  </si>
  <si>
    <t>年度初残高</t>
    <rPh sb="0" eb="2">
      <t>ネンド</t>
    </rPh>
    <rPh sb="2" eb="3">
      <t>ハツ</t>
    </rPh>
    <rPh sb="3" eb="5">
      <t>ザンダカ</t>
    </rPh>
    <phoneticPr fontId="1"/>
  </si>
  <si>
    <t>年度末残高</t>
    <rPh sb="0" eb="2">
      <t>ネンド</t>
    </rPh>
    <rPh sb="2" eb="3">
      <t>マツ</t>
    </rPh>
    <rPh sb="3" eb="5">
      <t>ザンダカ</t>
    </rPh>
    <phoneticPr fontId="1"/>
  </si>
  <si>
    <t>最大支出月</t>
    <phoneticPr fontId="1"/>
  </si>
  <si>
    <t>最大入金月</t>
    <phoneticPr fontId="1"/>
  </si>
  <si>
    <t>会議準備</t>
    <rPh sb="0" eb="2">
      <t>カイギ</t>
    </rPh>
    <rPh sb="2" eb="4">
      <t>ジュンビ</t>
    </rPh>
    <phoneticPr fontId="1"/>
  </si>
  <si>
    <t>会議費</t>
    <rPh sb="0" eb="3">
      <t>カイギヒ</t>
    </rPh>
    <phoneticPr fontId="1"/>
  </si>
  <si>
    <t>総務B</t>
    <rPh sb="0" eb="2">
      <t>ソウム</t>
    </rPh>
    <phoneticPr fontId="1"/>
  </si>
  <si>
    <t>交通費年間合計</t>
    <rPh sb="3" eb="5">
      <t>ネンカン</t>
    </rPh>
    <phoneticPr fontId="1"/>
  </si>
  <si>
    <t>消耗品費年間合計</t>
    <rPh sb="4" eb="6">
      <t>ネンカン</t>
    </rPh>
    <phoneticPr fontId="1"/>
  </si>
  <si>
    <t>会議費年間合計</t>
    <rPh sb="0" eb="2">
      <t>カイギ</t>
    </rPh>
    <rPh sb="3" eb="5">
      <t>ネンカン</t>
    </rPh>
    <phoneticPr fontId="1"/>
  </si>
  <si>
    <t>交際費年間合計</t>
    <rPh sb="0" eb="2">
      <t>コウサイ</t>
    </rPh>
    <rPh sb="3" eb="5">
      <t>ネンカン</t>
    </rPh>
    <phoneticPr fontId="1"/>
  </si>
  <si>
    <t>交通費</t>
    <rPh sb="0" eb="3">
      <t>コウツウヒ</t>
    </rPh>
    <phoneticPr fontId="1"/>
  </si>
  <si>
    <t>交通費支給</t>
    <rPh sb="0" eb="5">
      <t>コウツウヒシキュウ</t>
    </rPh>
    <phoneticPr fontId="1"/>
  </si>
  <si>
    <t>カテゴリ別内訳</t>
    <rPh sb="4" eb="5">
      <t>ベツ</t>
    </rPh>
    <rPh sb="5" eb="7">
      <t>ウチワケ</t>
    </rPh>
    <phoneticPr fontId="1"/>
  </si>
  <si>
    <t>メモ</t>
    <phoneticPr fontId="1"/>
  </si>
  <si>
    <t>項目</t>
    <rPh sb="0" eb="2">
      <t>コウモク</t>
    </rPh>
    <phoneticPr fontId="1"/>
  </si>
  <si>
    <t>金額</t>
    <rPh sb="0" eb="2">
      <t>キンガク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</si>
</sst>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/d;@"/>
    <numFmt numFmtId="177" formatCode="#,##0_ 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0"/>
      <color theme="1"/>
      <name val="游ゴシック"/>
      <family val="3"/>
      <charset val="128"/>
    </font>
    <font>
      <sz val="9"/>
      <color theme="1"/>
      <name val="游ゴシック"/>
      <family val="3"/>
      <charset val="128"/>
    </font>
    <font>
      <sz val="10"/>
      <color theme="1"/>
      <name val="ＭＳ Ｐゴシック"/>
      <family val="2"/>
      <scheme val="minor"/>
    </font>
    <font>
      <sz val="9"/>
      <color theme="1"/>
      <name val="ＭＳ Ｐゴシック"/>
      <family val="2"/>
      <scheme val="minor"/>
    </font>
    <font>
      <sz val="12"/>
      <color theme="1"/>
      <name val="游ゴシック"/>
      <family val="3"/>
      <charset val="128"/>
    </font>
    <font>
      <sz val="14"/>
      <color theme="1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/>
    <xf numFmtId="0" fontId="3" fillId="0" borderId="1" xfId="0" applyFont="1" applyBorder="1"/>
    <xf numFmtId="176" fontId="3" fillId="0" borderId="1" xfId="0" applyNumberFormat="1" applyFont="1" applyBorder="1" applyAlignment="1">
      <alignment horizontal="left"/>
    </xf>
    <xf numFmtId="176" fontId="3" fillId="0" borderId="0" xfId="0" applyNumberFormat="1" applyFont="1" applyAlignment="1">
      <alignment horizontal="left"/>
    </xf>
    <xf numFmtId="0" fontId="4" fillId="0" borderId="0" xfId="0" applyFont="1"/>
    <xf numFmtId="0" fontId="5" fillId="0" borderId="0" xfId="0" applyFont="1"/>
    <xf numFmtId="177" fontId="5" fillId="0" borderId="0" xfId="0" applyNumberFormat="1" applyFont="1"/>
    <xf numFmtId="176" fontId="6" fillId="0" borderId="0" xfId="0" applyNumberFormat="1" applyFont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177" fontId="3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177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/>
    <xf numFmtId="177" fontId="2" fillId="0" borderId="1" xfId="0" applyNumberFormat="1" applyFont="1" applyBorder="1"/>
    <xf numFmtId="0" fontId="4" fillId="0" borderId="1" xfId="0" applyFont="1" applyBorder="1"/>
    <xf numFmtId="0" fontId="2" fillId="0" borderId="0" xfId="0" applyFont="1"/>
    <xf numFmtId="177" fontId="2" fillId="0" borderId="0" xfId="0" applyNumberFormat="1" applyFont="1"/>
    <xf numFmtId="0" fontId="2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" xfId="0" applyFont="1" applyBorder="1"/>
    <xf numFmtId="177" fontId="2" fillId="0" borderId="2" xfId="0" applyNumberFormat="1" applyFont="1" applyBorder="1"/>
    <xf numFmtId="0" fontId="7" fillId="0" borderId="0" xfId="0" applyFont="1" applyAlignment="1">
      <alignment horizontal="left" vertical="center"/>
    </xf>
    <xf numFmtId="177" fontId="3" fillId="0" borderId="1" xfId="0" applyNumberFormat="1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5"/>
  <sheetViews>
    <sheetView showGridLines="0" zoomScaleNormal="100" workbookViewId="0">
      <selection activeCell="A15" sqref="A15"/>
    </sheetView>
  </sheetViews>
  <sheetFormatPr defaultRowHeight="21" customHeight="1" x14ac:dyDescent="0.4"/>
  <cols>
    <col min="1" max="1" width="12" style="4" customWidth="1"/>
    <col min="2" max="2" width="28" style="1" customWidth="1"/>
    <col min="3" max="3" width="16" style="1" customWidth="1"/>
    <col min="4" max="6" width="12" style="1" customWidth="1"/>
    <col min="7" max="8" width="14" style="1" customWidth="1"/>
    <col min="9" max="9" width="24" style="1" customWidth="1"/>
    <col min="10" max="16384" width="8.88671875" style="1"/>
  </cols>
  <sheetData>
    <row r="1" spans="1:9" ht="21" customHeight="1" x14ac:dyDescent="0.5">
      <c r="A1" s="8" t="s">
        <v>30</v>
      </c>
    </row>
    <row r="3" spans="1:9" ht="21" customHeight="1" x14ac:dyDescent="0.4">
      <c r="A3" s="3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</row>
    <row r="4" spans="1:9" ht="21" customHeight="1" x14ac:dyDescent="0.4">
      <c r="A4" s="3">
        <v>45748</v>
      </c>
      <c r="B4" s="2" t="s">
        <v>9</v>
      </c>
      <c r="C4" s="2" t="s">
        <v>10</v>
      </c>
      <c r="D4" s="2">
        <v>100000</v>
      </c>
      <c r="E4" s="2">
        <v>0</v>
      </c>
      <c r="F4" s="2">
        <f>IF(OR(D4&lt;&gt;"",E4&lt;&gt;""),D4-E4,"")</f>
        <v>100000</v>
      </c>
      <c r="G4" s="2" t="s">
        <v>11</v>
      </c>
      <c r="H4" s="2" t="s">
        <v>12</v>
      </c>
      <c r="I4" s="2"/>
    </row>
    <row r="5" spans="1:9" ht="21" customHeight="1" x14ac:dyDescent="0.4">
      <c r="A5" s="3">
        <v>45748</v>
      </c>
      <c r="B5" s="2" t="s">
        <v>13</v>
      </c>
      <c r="C5" s="2" t="s">
        <v>14</v>
      </c>
      <c r="D5" s="2">
        <v>0</v>
      </c>
      <c r="E5" s="2">
        <v>1320</v>
      </c>
      <c r="F5" s="2">
        <f t="shared" ref="F5:F71" si="0">IF(AND(D5="",E5=""),"",F4+D5-E5)</f>
        <v>98680</v>
      </c>
      <c r="G5" s="2" t="s">
        <v>11</v>
      </c>
      <c r="H5" s="2" t="s">
        <v>15</v>
      </c>
      <c r="I5" s="2"/>
    </row>
    <row r="6" spans="1:9" ht="21" customHeight="1" x14ac:dyDescent="0.4">
      <c r="A6" s="3">
        <v>45749</v>
      </c>
      <c r="B6" s="2" t="s">
        <v>16</v>
      </c>
      <c r="C6" s="2" t="s">
        <v>17</v>
      </c>
      <c r="D6" s="2">
        <v>0</v>
      </c>
      <c r="E6" s="2">
        <v>864</v>
      </c>
      <c r="F6" s="2">
        <f t="shared" si="0"/>
        <v>97816</v>
      </c>
      <c r="G6" s="2" t="s">
        <v>11</v>
      </c>
      <c r="H6" s="2" t="s">
        <v>15</v>
      </c>
      <c r="I6" s="2"/>
    </row>
    <row r="7" spans="1:9" ht="21" customHeight="1" x14ac:dyDescent="0.4">
      <c r="A7" s="3">
        <v>45750</v>
      </c>
      <c r="B7" s="2" t="s">
        <v>27</v>
      </c>
      <c r="C7" s="2" t="s">
        <v>28</v>
      </c>
      <c r="D7" s="2">
        <v>100000</v>
      </c>
      <c r="E7" s="2">
        <v>0</v>
      </c>
      <c r="F7" s="2">
        <f t="shared" si="0"/>
        <v>197816</v>
      </c>
      <c r="G7" s="2" t="s">
        <v>28</v>
      </c>
      <c r="H7" s="2" t="s">
        <v>29</v>
      </c>
      <c r="I7" s="2"/>
    </row>
    <row r="8" spans="1:9" ht="21" customHeight="1" x14ac:dyDescent="0.4">
      <c r="A8" s="3">
        <v>45752</v>
      </c>
      <c r="B8" s="2" t="s">
        <v>41</v>
      </c>
      <c r="C8" s="2" t="s">
        <v>14</v>
      </c>
      <c r="D8" s="2">
        <v>0</v>
      </c>
      <c r="E8" s="2">
        <v>689</v>
      </c>
      <c r="F8" s="2">
        <f t="shared" si="0"/>
        <v>197127</v>
      </c>
      <c r="G8" s="2" t="s">
        <v>28</v>
      </c>
      <c r="H8" s="2" t="s">
        <v>29</v>
      </c>
      <c r="I8" s="2"/>
    </row>
    <row r="9" spans="1:9" ht="21" customHeight="1" x14ac:dyDescent="0.4">
      <c r="A9" s="3">
        <v>45759</v>
      </c>
      <c r="B9" s="2" t="s">
        <v>42</v>
      </c>
      <c r="C9" s="2" t="s">
        <v>17</v>
      </c>
      <c r="D9" s="2">
        <v>0</v>
      </c>
      <c r="E9" s="2">
        <v>2800</v>
      </c>
      <c r="F9" s="2">
        <f t="shared" si="0"/>
        <v>194327</v>
      </c>
      <c r="G9" s="2" t="s">
        <v>28</v>
      </c>
      <c r="H9" s="2" t="s">
        <v>29</v>
      </c>
      <c r="I9" s="2"/>
    </row>
    <row r="10" spans="1:9" ht="21" customHeight="1" x14ac:dyDescent="0.4">
      <c r="A10" s="3">
        <v>45778</v>
      </c>
      <c r="B10" s="2" t="s">
        <v>16</v>
      </c>
      <c r="C10" s="2" t="s">
        <v>17</v>
      </c>
      <c r="D10" s="2">
        <v>0</v>
      </c>
      <c r="E10" s="2">
        <v>798</v>
      </c>
      <c r="F10" s="2">
        <f t="shared" si="0"/>
        <v>193529</v>
      </c>
      <c r="G10" s="2" t="s">
        <v>11</v>
      </c>
      <c r="H10" s="2" t="s">
        <v>15</v>
      </c>
      <c r="I10" s="2"/>
    </row>
    <row r="11" spans="1:9" ht="21" customHeight="1" x14ac:dyDescent="0.4">
      <c r="A11" s="3">
        <v>45809</v>
      </c>
      <c r="B11" s="2" t="s">
        <v>31</v>
      </c>
      <c r="C11" s="2" t="s">
        <v>32</v>
      </c>
      <c r="D11" s="2">
        <v>0</v>
      </c>
      <c r="E11" s="2">
        <v>500</v>
      </c>
      <c r="F11" s="2">
        <f t="shared" si="0"/>
        <v>193029</v>
      </c>
      <c r="G11" s="2" t="s">
        <v>11</v>
      </c>
      <c r="H11" s="2" t="s">
        <v>15</v>
      </c>
      <c r="I11" s="2"/>
    </row>
    <row r="12" spans="1:9" ht="21" customHeight="1" x14ac:dyDescent="0.4">
      <c r="A12" s="3">
        <v>45822</v>
      </c>
      <c r="B12" s="2" t="s">
        <v>42</v>
      </c>
      <c r="C12" s="2" t="s">
        <v>17</v>
      </c>
      <c r="D12" s="2">
        <v>0</v>
      </c>
      <c r="E12" s="2">
        <v>4200</v>
      </c>
      <c r="F12" s="2">
        <f t="shared" ref="F12" si="1">IF(AND(D12="",E12=""),"",F11+D12-E12)</f>
        <v>188829</v>
      </c>
      <c r="G12" s="2" t="s">
        <v>28</v>
      </c>
      <c r="H12" s="2" t="s">
        <v>29</v>
      </c>
      <c r="I12" s="2"/>
    </row>
    <row r="13" spans="1:9" ht="21" customHeight="1" x14ac:dyDescent="0.4">
      <c r="A13" s="3">
        <v>45839</v>
      </c>
      <c r="B13" s="2" t="s">
        <v>47</v>
      </c>
      <c r="C13" s="2" t="s">
        <v>48</v>
      </c>
      <c r="D13" s="2">
        <v>0</v>
      </c>
      <c r="E13" s="2">
        <v>36000</v>
      </c>
      <c r="F13" s="2">
        <f t="shared" si="0"/>
        <v>152829</v>
      </c>
      <c r="G13" s="2" t="s">
        <v>28</v>
      </c>
      <c r="H13" s="2" t="s">
        <v>49</v>
      </c>
      <c r="I13" s="2"/>
    </row>
    <row r="14" spans="1:9" ht="21" customHeight="1" x14ac:dyDescent="0.4">
      <c r="A14" s="3">
        <v>45840</v>
      </c>
      <c r="B14" s="2" t="s">
        <v>55</v>
      </c>
      <c r="C14" s="2" t="s">
        <v>54</v>
      </c>
      <c r="D14" s="2">
        <v>0</v>
      </c>
      <c r="E14" s="2">
        <v>12500</v>
      </c>
      <c r="F14" s="2">
        <f t="shared" si="0"/>
        <v>140329</v>
      </c>
      <c r="G14" s="2" t="s">
        <v>28</v>
      </c>
      <c r="H14" s="2" t="s">
        <v>29</v>
      </c>
      <c r="I14" s="2"/>
    </row>
    <row r="15" spans="1:9" ht="21" customHeight="1" x14ac:dyDescent="0.4">
      <c r="F15" s="1" t="str">
        <f t="shared" si="0"/>
        <v/>
      </c>
    </row>
    <row r="16" spans="1:9" ht="21" customHeight="1" x14ac:dyDescent="0.4">
      <c r="F16" s="1" t="str">
        <f t="shared" si="0"/>
        <v/>
      </c>
    </row>
    <row r="17" spans="6:6" ht="21" customHeight="1" x14ac:dyDescent="0.4">
      <c r="F17" s="1" t="str">
        <f t="shared" si="0"/>
        <v/>
      </c>
    </row>
    <row r="18" spans="6:6" ht="21" customHeight="1" x14ac:dyDescent="0.4">
      <c r="F18" s="1" t="str">
        <f t="shared" si="0"/>
        <v/>
      </c>
    </row>
    <row r="19" spans="6:6" ht="21" customHeight="1" x14ac:dyDescent="0.4">
      <c r="F19" s="1" t="str">
        <f t="shared" si="0"/>
        <v/>
      </c>
    </row>
    <row r="20" spans="6:6" ht="21" customHeight="1" x14ac:dyDescent="0.4">
      <c r="F20" s="1" t="str">
        <f t="shared" si="0"/>
        <v/>
      </c>
    </row>
    <row r="21" spans="6:6" ht="21" customHeight="1" x14ac:dyDescent="0.4">
      <c r="F21" s="1" t="str">
        <f t="shared" si="0"/>
        <v/>
      </c>
    </row>
    <row r="22" spans="6:6" ht="21" customHeight="1" x14ac:dyDescent="0.4">
      <c r="F22" s="1" t="str">
        <f t="shared" si="0"/>
        <v/>
      </c>
    </row>
    <row r="23" spans="6:6" ht="21" customHeight="1" x14ac:dyDescent="0.4">
      <c r="F23" s="1" t="str">
        <f t="shared" si="0"/>
        <v/>
      </c>
    </row>
    <row r="24" spans="6:6" ht="21" customHeight="1" x14ac:dyDescent="0.4">
      <c r="F24" s="1" t="str">
        <f t="shared" si="0"/>
        <v/>
      </c>
    </row>
    <row r="25" spans="6:6" ht="21" customHeight="1" x14ac:dyDescent="0.4">
      <c r="F25" s="1" t="str">
        <f t="shared" si="0"/>
        <v/>
      </c>
    </row>
    <row r="26" spans="6:6" ht="21" customHeight="1" x14ac:dyDescent="0.4">
      <c r="F26" s="1" t="str">
        <f t="shared" si="0"/>
        <v/>
      </c>
    </row>
    <row r="27" spans="6:6" ht="21" customHeight="1" x14ac:dyDescent="0.4">
      <c r="F27" s="1" t="str">
        <f t="shared" si="0"/>
        <v/>
      </c>
    </row>
    <row r="28" spans="6:6" ht="21" customHeight="1" x14ac:dyDescent="0.4">
      <c r="F28" s="1" t="str">
        <f t="shared" si="0"/>
        <v/>
      </c>
    </row>
    <row r="29" spans="6:6" ht="21" customHeight="1" x14ac:dyDescent="0.4">
      <c r="F29" s="1" t="str">
        <f t="shared" si="0"/>
        <v/>
      </c>
    </row>
    <row r="30" spans="6:6" ht="21" customHeight="1" x14ac:dyDescent="0.4">
      <c r="F30" s="1" t="str">
        <f t="shared" si="0"/>
        <v/>
      </c>
    </row>
    <row r="31" spans="6:6" ht="21" customHeight="1" x14ac:dyDescent="0.4">
      <c r="F31" s="1" t="str">
        <f t="shared" si="0"/>
        <v/>
      </c>
    </row>
    <row r="32" spans="6:6" ht="21" customHeight="1" x14ac:dyDescent="0.4">
      <c r="F32" s="1" t="str">
        <f t="shared" si="0"/>
        <v/>
      </c>
    </row>
    <row r="33" spans="6:6" ht="21" customHeight="1" x14ac:dyDescent="0.4">
      <c r="F33" s="1" t="str">
        <f t="shared" si="0"/>
        <v/>
      </c>
    </row>
    <row r="34" spans="6:6" ht="21" customHeight="1" x14ac:dyDescent="0.4">
      <c r="F34" s="1" t="str">
        <f t="shared" si="0"/>
        <v/>
      </c>
    </row>
    <row r="35" spans="6:6" ht="21" customHeight="1" x14ac:dyDescent="0.4">
      <c r="F35" s="1" t="str">
        <f t="shared" si="0"/>
        <v/>
      </c>
    </row>
    <row r="36" spans="6:6" ht="21" customHeight="1" x14ac:dyDescent="0.4">
      <c r="F36" s="1" t="str">
        <f t="shared" si="0"/>
        <v/>
      </c>
    </row>
    <row r="37" spans="6:6" ht="21" customHeight="1" x14ac:dyDescent="0.4">
      <c r="F37" s="1" t="str">
        <f t="shared" si="0"/>
        <v/>
      </c>
    </row>
    <row r="38" spans="6:6" ht="21" customHeight="1" x14ac:dyDescent="0.4">
      <c r="F38" s="1" t="str">
        <f t="shared" si="0"/>
        <v/>
      </c>
    </row>
    <row r="39" spans="6:6" ht="21" customHeight="1" x14ac:dyDescent="0.4">
      <c r="F39" s="1" t="str">
        <f t="shared" si="0"/>
        <v/>
      </c>
    </row>
    <row r="40" spans="6:6" ht="21" customHeight="1" x14ac:dyDescent="0.4">
      <c r="F40" s="1" t="str">
        <f t="shared" si="0"/>
        <v/>
      </c>
    </row>
    <row r="41" spans="6:6" ht="21" customHeight="1" x14ac:dyDescent="0.4">
      <c r="F41" s="1" t="str">
        <f t="shared" si="0"/>
        <v/>
      </c>
    </row>
    <row r="42" spans="6:6" ht="21" customHeight="1" x14ac:dyDescent="0.4">
      <c r="F42" s="1" t="str">
        <f t="shared" si="0"/>
        <v/>
      </c>
    </row>
    <row r="43" spans="6:6" ht="21" customHeight="1" x14ac:dyDescent="0.4">
      <c r="F43" s="1" t="str">
        <f t="shared" si="0"/>
        <v/>
      </c>
    </row>
    <row r="44" spans="6:6" ht="21" customHeight="1" x14ac:dyDescent="0.4">
      <c r="F44" s="1" t="str">
        <f t="shared" si="0"/>
        <v/>
      </c>
    </row>
    <row r="45" spans="6:6" ht="21" customHeight="1" x14ac:dyDescent="0.4">
      <c r="F45" s="1" t="str">
        <f t="shared" si="0"/>
        <v/>
      </c>
    </row>
    <row r="46" spans="6:6" ht="21" customHeight="1" x14ac:dyDescent="0.4">
      <c r="F46" s="1" t="str">
        <f t="shared" si="0"/>
        <v/>
      </c>
    </row>
    <row r="47" spans="6:6" ht="21" customHeight="1" x14ac:dyDescent="0.4">
      <c r="F47" s="1" t="str">
        <f t="shared" si="0"/>
        <v/>
      </c>
    </row>
    <row r="48" spans="6:6" ht="21" customHeight="1" x14ac:dyDescent="0.4">
      <c r="F48" s="1" t="str">
        <f t="shared" si="0"/>
        <v/>
      </c>
    </row>
    <row r="49" spans="6:6" ht="21" customHeight="1" x14ac:dyDescent="0.4">
      <c r="F49" s="1" t="str">
        <f t="shared" si="0"/>
        <v/>
      </c>
    </row>
    <row r="50" spans="6:6" ht="21" customHeight="1" x14ac:dyDescent="0.4">
      <c r="F50" s="1" t="str">
        <f t="shared" si="0"/>
        <v/>
      </c>
    </row>
    <row r="51" spans="6:6" ht="21" customHeight="1" x14ac:dyDescent="0.4">
      <c r="F51" s="1" t="str">
        <f t="shared" si="0"/>
        <v/>
      </c>
    </row>
    <row r="52" spans="6:6" ht="21" customHeight="1" x14ac:dyDescent="0.4">
      <c r="F52" s="1" t="str">
        <f t="shared" si="0"/>
        <v/>
      </c>
    </row>
    <row r="53" spans="6:6" ht="21" customHeight="1" x14ac:dyDescent="0.4">
      <c r="F53" s="1" t="str">
        <f t="shared" si="0"/>
        <v/>
      </c>
    </row>
    <row r="54" spans="6:6" ht="21" customHeight="1" x14ac:dyDescent="0.4">
      <c r="F54" s="1" t="str">
        <f t="shared" si="0"/>
        <v/>
      </c>
    </row>
    <row r="55" spans="6:6" ht="21" customHeight="1" x14ac:dyDescent="0.4">
      <c r="F55" s="1" t="str">
        <f t="shared" si="0"/>
        <v/>
      </c>
    </row>
    <row r="56" spans="6:6" ht="21" customHeight="1" x14ac:dyDescent="0.4">
      <c r="F56" s="1" t="str">
        <f t="shared" si="0"/>
        <v/>
      </c>
    </row>
    <row r="57" spans="6:6" ht="21" customHeight="1" x14ac:dyDescent="0.4">
      <c r="F57" s="1" t="str">
        <f t="shared" si="0"/>
        <v/>
      </c>
    </row>
    <row r="58" spans="6:6" ht="21" customHeight="1" x14ac:dyDescent="0.4">
      <c r="F58" s="1" t="str">
        <f t="shared" si="0"/>
        <v/>
      </c>
    </row>
    <row r="59" spans="6:6" ht="21" customHeight="1" x14ac:dyDescent="0.4">
      <c r="F59" s="1" t="str">
        <f t="shared" si="0"/>
        <v/>
      </c>
    </row>
    <row r="60" spans="6:6" ht="21" customHeight="1" x14ac:dyDescent="0.4">
      <c r="F60" s="1" t="str">
        <f t="shared" si="0"/>
        <v/>
      </c>
    </row>
    <row r="61" spans="6:6" ht="21" customHeight="1" x14ac:dyDescent="0.4">
      <c r="F61" s="1" t="str">
        <f t="shared" si="0"/>
        <v/>
      </c>
    </row>
    <row r="62" spans="6:6" ht="21" customHeight="1" x14ac:dyDescent="0.4">
      <c r="F62" s="1" t="str">
        <f t="shared" si="0"/>
        <v/>
      </c>
    </row>
    <row r="63" spans="6:6" ht="21" customHeight="1" x14ac:dyDescent="0.4">
      <c r="F63" s="1" t="str">
        <f t="shared" si="0"/>
        <v/>
      </c>
    </row>
    <row r="64" spans="6:6" ht="21" customHeight="1" x14ac:dyDescent="0.4">
      <c r="F64" s="1" t="str">
        <f t="shared" si="0"/>
        <v/>
      </c>
    </row>
    <row r="65" spans="6:6" ht="21" customHeight="1" x14ac:dyDescent="0.4">
      <c r="F65" s="1" t="str">
        <f t="shared" si="0"/>
        <v/>
      </c>
    </row>
    <row r="66" spans="6:6" ht="21" customHeight="1" x14ac:dyDescent="0.4">
      <c r="F66" s="1" t="str">
        <f t="shared" si="0"/>
        <v/>
      </c>
    </row>
    <row r="67" spans="6:6" ht="21" customHeight="1" x14ac:dyDescent="0.4">
      <c r="F67" s="1" t="str">
        <f t="shared" si="0"/>
        <v/>
      </c>
    </row>
    <row r="68" spans="6:6" ht="21" customHeight="1" x14ac:dyDescent="0.4">
      <c r="F68" s="1" t="str">
        <f t="shared" si="0"/>
        <v/>
      </c>
    </row>
    <row r="69" spans="6:6" ht="21" customHeight="1" x14ac:dyDescent="0.4">
      <c r="F69" s="1" t="str">
        <f t="shared" si="0"/>
        <v/>
      </c>
    </row>
    <row r="70" spans="6:6" ht="21" customHeight="1" x14ac:dyDescent="0.4">
      <c r="F70" s="1" t="str">
        <f t="shared" si="0"/>
        <v/>
      </c>
    </row>
    <row r="71" spans="6:6" ht="21" customHeight="1" x14ac:dyDescent="0.4">
      <c r="F71" s="1" t="str">
        <f t="shared" si="0"/>
        <v/>
      </c>
    </row>
    <row r="72" spans="6:6" ht="21" customHeight="1" x14ac:dyDescent="0.4">
      <c r="F72" s="1" t="str">
        <f t="shared" ref="F72:F135" si="2">IF(AND(D72="",E72=""),"",F71+D72-E72)</f>
        <v/>
      </c>
    </row>
    <row r="73" spans="6:6" ht="21" customHeight="1" x14ac:dyDescent="0.4">
      <c r="F73" s="1" t="str">
        <f t="shared" si="2"/>
        <v/>
      </c>
    </row>
    <row r="74" spans="6:6" ht="21" customHeight="1" x14ac:dyDescent="0.4">
      <c r="F74" s="1" t="str">
        <f t="shared" si="2"/>
        <v/>
      </c>
    </row>
    <row r="75" spans="6:6" ht="21" customHeight="1" x14ac:dyDescent="0.4">
      <c r="F75" s="1" t="str">
        <f t="shared" si="2"/>
        <v/>
      </c>
    </row>
    <row r="76" spans="6:6" ht="21" customHeight="1" x14ac:dyDescent="0.4">
      <c r="F76" s="1" t="str">
        <f t="shared" si="2"/>
        <v/>
      </c>
    </row>
    <row r="77" spans="6:6" ht="21" customHeight="1" x14ac:dyDescent="0.4">
      <c r="F77" s="1" t="str">
        <f t="shared" si="2"/>
        <v/>
      </c>
    </row>
    <row r="78" spans="6:6" ht="21" customHeight="1" x14ac:dyDescent="0.4">
      <c r="F78" s="1" t="str">
        <f t="shared" si="2"/>
        <v/>
      </c>
    </row>
    <row r="79" spans="6:6" ht="21" customHeight="1" x14ac:dyDescent="0.4">
      <c r="F79" s="1" t="str">
        <f t="shared" si="2"/>
        <v/>
      </c>
    </row>
    <row r="80" spans="6:6" ht="21" customHeight="1" x14ac:dyDescent="0.4">
      <c r="F80" s="1" t="str">
        <f t="shared" si="2"/>
        <v/>
      </c>
    </row>
    <row r="81" spans="6:6" ht="21" customHeight="1" x14ac:dyDescent="0.4">
      <c r="F81" s="1" t="str">
        <f t="shared" si="2"/>
        <v/>
      </c>
    </row>
    <row r="82" spans="6:6" ht="21" customHeight="1" x14ac:dyDescent="0.4">
      <c r="F82" s="1" t="str">
        <f t="shared" si="2"/>
        <v/>
      </c>
    </row>
    <row r="83" spans="6:6" ht="21" customHeight="1" x14ac:dyDescent="0.4">
      <c r="F83" s="1" t="str">
        <f t="shared" si="2"/>
        <v/>
      </c>
    </row>
    <row r="84" spans="6:6" ht="21" customHeight="1" x14ac:dyDescent="0.4">
      <c r="F84" s="1" t="str">
        <f t="shared" si="2"/>
        <v/>
      </c>
    </row>
    <row r="85" spans="6:6" ht="21" customHeight="1" x14ac:dyDescent="0.4">
      <c r="F85" s="1" t="str">
        <f t="shared" si="2"/>
        <v/>
      </c>
    </row>
    <row r="86" spans="6:6" ht="21" customHeight="1" x14ac:dyDescent="0.4">
      <c r="F86" s="1" t="str">
        <f t="shared" si="2"/>
        <v/>
      </c>
    </row>
    <row r="87" spans="6:6" ht="21" customHeight="1" x14ac:dyDescent="0.4">
      <c r="F87" s="1" t="str">
        <f t="shared" si="2"/>
        <v/>
      </c>
    </row>
    <row r="88" spans="6:6" ht="21" customHeight="1" x14ac:dyDescent="0.4">
      <c r="F88" s="1" t="str">
        <f t="shared" si="2"/>
        <v/>
      </c>
    </row>
    <row r="89" spans="6:6" ht="21" customHeight="1" x14ac:dyDescent="0.4">
      <c r="F89" s="1" t="str">
        <f t="shared" si="2"/>
        <v/>
      </c>
    </row>
    <row r="90" spans="6:6" ht="21" customHeight="1" x14ac:dyDescent="0.4">
      <c r="F90" s="1" t="str">
        <f t="shared" si="2"/>
        <v/>
      </c>
    </row>
    <row r="91" spans="6:6" ht="21" customHeight="1" x14ac:dyDescent="0.4">
      <c r="F91" s="1" t="str">
        <f t="shared" si="2"/>
        <v/>
      </c>
    </row>
    <row r="92" spans="6:6" ht="21" customHeight="1" x14ac:dyDescent="0.4">
      <c r="F92" s="1" t="str">
        <f t="shared" si="2"/>
        <v/>
      </c>
    </row>
    <row r="93" spans="6:6" ht="21" customHeight="1" x14ac:dyDescent="0.4">
      <c r="F93" s="1" t="str">
        <f t="shared" si="2"/>
        <v/>
      </c>
    </row>
    <row r="94" spans="6:6" ht="21" customHeight="1" x14ac:dyDescent="0.4">
      <c r="F94" s="1" t="str">
        <f t="shared" si="2"/>
        <v/>
      </c>
    </row>
    <row r="95" spans="6:6" ht="21" customHeight="1" x14ac:dyDescent="0.4">
      <c r="F95" s="1" t="str">
        <f t="shared" si="2"/>
        <v/>
      </c>
    </row>
    <row r="96" spans="6:6" ht="21" customHeight="1" x14ac:dyDescent="0.4">
      <c r="F96" s="1" t="str">
        <f t="shared" si="2"/>
        <v/>
      </c>
    </row>
    <row r="97" spans="6:6" ht="21" customHeight="1" x14ac:dyDescent="0.4">
      <c r="F97" s="1" t="str">
        <f t="shared" si="2"/>
        <v/>
      </c>
    </row>
    <row r="98" spans="6:6" ht="21" customHeight="1" x14ac:dyDescent="0.4">
      <c r="F98" s="1" t="str">
        <f t="shared" si="2"/>
        <v/>
      </c>
    </row>
    <row r="99" spans="6:6" ht="21" customHeight="1" x14ac:dyDescent="0.4">
      <c r="F99" s="1" t="str">
        <f t="shared" si="2"/>
        <v/>
      </c>
    </row>
    <row r="100" spans="6:6" ht="21" customHeight="1" x14ac:dyDescent="0.4">
      <c r="F100" s="1" t="str">
        <f t="shared" si="2"/>
        <v/>
      </c>
    </row>
    <row r="101" spans="6:6" ht="21" customHeight="1" x14ac:dyDescent="0.4">
      <c r="F101" s="1" t="str">
        <f t="shared" si="2"/>
        <v/>
      </c>
    </row>
    <row r="102" spans="6:6" ht="21" customHeight="1" x14ac:dyDescent="0.4">
      <c r="F102" s="1" t="str">
        <f t="shared" si="2"/>
        <v/>
      </c>
    </row>
    <row r="103" spans="6:6" ht="21" customHeight="1" x14ac:dyDescent="0.4">
      <c r="F103" s="1" t="str">
        <f t="shared" si="2"/>
        <v/>
      </c>
    </row>
    <row r="104" spans="6:6" ht="21" customHeight="1" x14ac:dyDescent="0.4">
      <c r="F104" s="1" t="str">
        <f t="shared" si="2"/>
        <v/>
      </c>
    </row>
    <row r="105" spans="6:6" ht="21" customHeight="1" x14ac:dyDescent="0.4">
      <c r="F105" s="1" t="str">
        <f t="shared" si="2"/>
        <v/>
      </c>
    </row>
    <row r="106" spans="6:6" ht="21" customHeight="1" x14ac:dyDescent="0.4">
      <c r="F106" s="1" t="str">
        <f t="shared" si="2"/>
        <v/>
      </c>
    </row>
    <row r="107" spans="6:6" ht="21" customHeight="1" x14ac:dyDescent="0.4">
      <c r="F107" s="1" t="str">
        <f t="shared" si="2"/>
        <v/>
      </c>
    </row>
    <row r="108" spans="6:6" ht="21" customHeight="1" x14ac:dyDescent="0.4">
      <c r="F108" s="1" t="str">
        <f t="shared" si="2"/>
        <v/>
      </c>
    </row>
    <row r="109" spans="6:6" ht="21" customHeight="1" x14ac:dyDescent="0.4">
      <c r="F109" s="1" t="str">
        <f t="shared" si="2"/>
        <v/>
      </c>
    </row>
    <row r="110" spans="6:6" ht="21" customHeight="1" x14ac:dyDescent="0.4">
      <c r="F110" s="1" t="str">
        <f t="shared" si="2"/>
        <v/>
      </c>
    </row>
    <row r="111" spans="6:6" ht="21" customHeight="1" x14ac:dyDescent="0.4">
      <c r="F111" s="1" t="str">
        <f t="shared" si="2"/>
        <v/>
      </c>
    </row>
    <row r="112" spans="6:6" ht="21" customHeight="1" x14ac:dyDescent="0.4">
      <c r="F112" s="1" t="str">
        <f t="shared" si="2"/>
        <v/>
      </c>
    </row>
    <row r="113" spans="6:6" ht="21" customHeight="1" x14ac:dyDescent="0.4">
      <c r="F113" s="1" t="str">
        <f t="shared" si="2"/>
        <v/>
      </c>
    </row>
    <row r="114" spans="6:6" ht="21" customHeight="1" x14ac:dyDescent="0.4">
      <c r="F114" s="1" t="str">
        <f t="shared" si="2"/>
        <v/>
      </c>
    </row>
    <row r="115" spans="6:6" ht="21" customHeight="1" x14ac:dyDescent="0.4">
      <c r="F115" s="1" t="str">
        <f t="shared" si="2"/>
        <v/>
      </c>
    </row>
    <row r="116" spans="6:6" ht="21" customHeight="1" x14ac:dyDescent="0.4">
      <c r="F116" s="1" t="str">
        <f t="shared" si="2"/>
        <v/>
      </c>
    </row>
    <row r="117" spans="6:6" ht="21" customHeight="1" x14ac:dyDescent="0.4">
      <c r="F117" s="1" t="str">
        <f t="shared" si="2"/>
        <v/>
      </c>
    </row>
    <row r="118" spans="6:6" ht="21" customHeight="1" x14ac:dyDescent="0.4">
      <c r="F118" s="1" t="str">
        <f t="shared" si="2"/>
        <v/>
      </c>
    </row>
    <row r="119" spans="6:6" ht="21" customHeight="1" x14ac:dyDescent="0.4">
      <c r="F119" s="1" t="str">
        <f t="shared" si="2"/>
        <v/>
      </c>
    </row>
    <row r="120" spans="6:6" ht="21" customHeight="1" x14ac:dyDescent="0.4">
      <c r="F120" s="1" t="str">
        <f t="shared" si="2"/>
        <v/>
      </c>
    </row>
    <row r="121" spans="6:6" ht="21" customHeight="1" x14ac:dyDescent="0.4">
      <c r="F121" s="1" t="str">
        <f t="shared" si="2"/>
        <v/>
      </c>
    </row>
    <row r="122" spans="6:6" ht="21" customHeight="1" x14ac:dyDescent="0.4">
      <c r="F122" s="1" t="str">
        <f t="shared" si="2"/>
        <v/>
      </c>
    </row>
    <row r="123" spans="6:6" ht="21" customHeight="1" x14ac:dyDescent="0.4">
      <c r="F123" s="1" t="str">
        <f t="shared" si="2"/>
        <v/>
      </c>
    </row>
    <row r="124" spans="6:6" ht="21" customHeight="1" x14ac:dyDescent="0.4">
      <c r="F124" s="1" t="str">
        <f t="shared" si="2"/>
        <v/>
      </c>
    </row>
    <row r="125" spans="6:6" ht="21" customHeight="1" x14ac:dyDescent="0.4">
      <c r="F125" s="1" t="str">
        <f t="shared" si="2"/>
        <v/>
      </c>
    </row>
    <row r="126" spans="6:6" ht="21" customHeight="1" x14ac:dyDescent="0.4">
      <c r="F126" s="1" t="str">
        <f t="shared" si="2"/>
        <v/>
      </c>
    </row>
    <row r="127" spans="6:6" ht="21" customHeight="1" x14ac:dyDescent="0.4">
      <c r="F127" s="1" t="str">
        <f t="shared" si="2"/>
        <v/>
      </c>
    </row>
    <row r="128" spans="6:6" ht="21" customHeight="1" x14ac:dyDescent="0.4">
      <c r="F128" s="1" t="str">
        <f t="shared" si="2"/>
        <v/>
      </c>
    </row>
    <row r="129" spans="6:6" ht="21" customHeight="1" x14ac:dyDescent="0.4">
      <c r="F129" s="1" t="str">
        <f t="shared" si="2"/>
        <v/>
      </c>
    </row>
    <row r="130" spans="6:6" ht="21" customHeight="1" x14ac:dyDescent="0.4">
      <c r="F130" s="1" t="str">
        <f t="shared" si="2"/>
        <v/>
      </c>
    </row>
    <row r="131" spans="6:6" ht="21" customHeight="1" x14ac:dyDescent="0.4">
      <c r="F131" s="1" t="str">
        <f t="shared" si="2"/>
        <v/>
      </c>
    </row>
    <row r="132" spans="6:6" ht="21" customHeight="1" x14ac:dyDescent="0.4">
      <c r="F132" s="1" t="str">
        <f t="shared" si="2"/>
        <v/>
      </c>
    </row>
    <row r="133" spans="6:6" ht="21" customHeight="1" x14ac:dyDescent="0.4">
      <c r="F133" s="1" t="str">
        <f t="shared" si="2"/>
        <v/>
      </c>
    </row>
    <row r="134" spans="6:6" ht="21" customHeight="1" x14ac:dyDescent="0.4">
      <c r="F134" s="1" t="str">
        <f t="shared" si="2"/>
        <v/>
      </c>
    </row>
    <row r="135" spans="6:6" ht="21" customHeight="1" x14ac:dyDescent="0.4">
      <c r="F135" s="1" t="str">
        <f t="shared" si="2"/>
        <v/>
      </c>
    </row>
    <row r="136" spans="6:6" ht="21" customHeight="1" x14ac:dyDescent="0.4">
      <c r="F136" s="1" t="str">
        <f t="shared" ref="F136:F199" si="3">IF(AND(D136="",E136=""),"",F135+D136-E136)</f>
        <v/>
      </c>
    </row>
    <row r="137" spans="6:6" ht="21" customHeight="1" x14ac:dyDescent="0.4">
      <c r="F137" s="1" t="str">
        <f t="shared" si="3"/>
        <v/>
      </c>
    </row>
    <row r="138" spans="6:6" ht="21" customHeight="1" x14ac:dyDescent="0.4">
      <c r="F138" s="1" t="str">
        <f t="shared" si="3"/>
        <v/>
      </c>
    </row>
    <row r="139" spans="6:6" ht="21" customHeight="1" x14ac:dyDescent="0.4">
      <c r="F139" s="1" t="str">
        <f t="shared" si="3"/>
        <v/>
      </c>
    </row>
    <row r="140" spans="6:6" ht="21" customHeight="1" x14ac:dyDescent="0.4">
      <c r="F140" s="1" t="str">
        <f t="shared" si="3"/>
        <v/>
      </c>
    </row>
    <row r="141" spans="6:6" ht="21" customHeight="1" x14ac:dyDescent="0.4">
      <c r="F141" s="1" t="str">
        <f t="shared" si="3"/>
        <v/>
      </c>
    </row>
    <row r="142" spans="6:6" ht="21" customHeight="1" x14ac:dyDescent="0.4">
      <c r="F142" s="1" t="str">
        <f t="shared" si="3"/>
        <v/>
      </c>
    </row>
    <row r="143" spans="6:6" ht="21" customHeight="1" x14ac:dyDescent="0.4">
      <c r="F143" s="1" t="str">
        <f t="shared" si="3"/>
        <v/>
      </c>
    </row>
    <row r="144" spans="6:6" ht="21" customHeight="1" x14ac:dyDescent="0.4">
      <c r="F144" s="1" t="str">
        <f t="shared" si="3"/>
        <v/>
      </c>
    </row>
    <row r="145" spans="6:6" ht="21" customHeight="1" x14ac:dyDescent="0.4">
      <c r="F145" s="1" t="str">
        <f t="shared" si="3"/>
        <v/>
      </c>
    </row>
    <row r="146" spans="6:6" ht="21" customHeight="1" x14ac:dyDescent="0.4">
      <c r="F146" s="1" t="str">
        <f t="shared" si="3"/>
        <v/>
      </c>
    </row>
    <row r="147" spans="6:6" ht="21" customHeight="1" x14ac:dyDescent="0.4">
      <c r="F147" s="1" t="str">
        <f t="shared" si="3"/>
        <v/>
      </c>
    </row>
    <row r="148" spans="6:6" ht="21" customHeight="1" x14ac:dyDescent="0.4">
      <c r="F148" s="1" t="str">
        <f t="shared" si="3"/>
        <v/>
      </c>
    </row>
    <row r="149" spans="6:6" ht="21" customHeight="1" x14ac:dyDescent="0.4">
      <c r="F149" s="1" t="str">
        <f t="shared" si="3"/>
        <v/>
      </c>
    </row>
    <row r="150" spans="6:6" ht="21" customHeight="1" x14ac:dyDescent="0.4">
      <c r="F150" s="1" t="str">
        <f t="shared" si="3"/>
        <v/>
      </c>
    </row>
    <row r="151" spans="6:6" ht="21" customHeight="1" x14ac:dyDescent="0.4">
      <c r="F151" s="1" t="str">
        <f t="shared" si="3"/>
        <v/>
      </c>
    </row>
    <row r="152" spans="6:6" ht="21" customHeight="1" x14ac:dyDescent="0.4">
      <c r="F152" s="1" t="str">
        <f t="shared" si="3"/>
        <v/>
      </c>
    </row>
    <row r="153" spans="6:6" ht="21" customHeight="1" x14ac:dyDescent="0.4">
      <c r="F153" s="1" t="str">
        <f t="shared" si="3"/>
        <v/>
      </c>
    </row>
    <row r="154" spans="6:6" ht="21" customHeight="1" x14ac:dyDescent="0.4">
      <c r="F154" s="1" t="str">
        <f t="shared" si="3"/>
        <v/>
      </c>
    </row>
    <row r="155" spans="6:6" ht="21" customHeight="1" x14ac:dyDescent="0.4">
      <c r="F155" s="1" t="str">
        <f t="shared" si="3"/>
        <v/>
      </c>
    </row>
    <row r="156" spans="6:6" ht="21" customHeight="1" x14ac:dyDescent="0.4">
      <c r="F156" s="1" t="str">
        <f t="shared" si="3"/>
        <v/>
      </c>
    </row>
    <row r="157" spans="6:6" ht="21" customHeight="1" x14ac:dyDescent="0.4">
      <c r="F157" s="1" t="str">
        <f t="shared" si="3"/>
        <v/>
      </c>
    </row>
    <row r="158" spans="6:6" ht="21" customHeight="1" x14ac:dyDescent="0.4">
      <c r="F158" s="1" t="str">
        <f t="shared" si="3"/>
        <v/>
      </c>
    </row>
    <row r="159" spans="6:6" ht="21" customHeight="1" x14ac:dyDescent="0.4">
      <c r="F159" s="1" t="str">
        <f t="shared" si="3"/>
        <v/>
      </c>
    </row>
    <row r="160" spans="6:6" ht="21" customHeight="1" x14ac:dyDescent="0.4">
      <c r="F160" s="1" t="str">
        <f t="shared" si="3"/>
        <v/>
      </c>
    </row>
    <row r="161" spans="6:6" ht="21" customHeight="1" x14ac:dyDescent="0.4">
      <c r="F161" s="1" t="str">
        <f t="shared" si="3"/>
        <v/>
      </c>
    </row>
    <row r="162" spans="6:6" ht="21" customHeight="1" x14ac:dyDescent="0.4">
      <c r="F162" s="1" t="str">
        <f t="shared" si="3"/>
        <v/>
      </c>
    </row>
    <row r="163" spans="6:6" ht="21" customHeight="1" x14ac:dyDescent="0.4">
      <c r="F163" s="1" t="str">
        <f t="shared" si="3"/>
        <v/>
      </c>
    </row>
    <row r="164" spans="6:6" ht="21" customHeight="1" x14ac:dyDescent="0.4">
      <c r="F164" s="1" t="str">
        <f t="shared" si="3"/>
        <v/>
      </c>
    </row>
    <row r="165" spans="6:6" ht="21" customHeight="1" x14ac:dyDescent="0.4">
      <c r="F165" s="1" t="str">
        <f t="shared" si="3"/>
        <v/>
      </c>
    </row>
    <row r="166" spans="6:6" ht="21" customHeight="1" x14ac:dyDescent="0.4">
      <c r="F166" s="1" t="str">
        <f t="shared" si="3"/>
        <v/>
      </c>
    </row>
    <row r="167" spans="6:6" ht="21" customHeight="1" x14ac:dyDescent="0.4">
      <c r="F167" s="1" t="str">
        <f t="shared" si="3"/>
        <v/>
      </c>
    </row>
    <row r="168" spans="6:6" ht="21" customHeight="1" x14ac:dyDescent="0.4">
      <c r="F168" s="1" t="str">
        <f t="shared" si="3"/>
        <v/>
      </c>
    </row>
    <row r="169" spans="6:6" ht="21" customHeight="1" x14ac:dyDescent="0.4">
      <c r="F169" s="1" t="str">
        <f t="shared" si="3"/>
        <v/>
      </c>
    </row>
    <row r="170" spans="6:6" ht="21" customHeight="1" x14ac:dyDescent="0.4">
      <c r="F170" s="1" t="str">
        <f t="shared" si="3"/>
        <v/>
      </c>
    </row>
    <row r="171" spans="6:6" ht="21" customHeight="1" x14ac:dyDescent="0.4">
      <c r="F171" s="1" t="str">
        <f t="shared" si="3"/>
        <v/>
      </c>
    </row>
    <row r="172" spans="6:6" ht="21" customHeight="1" x14ac:dyDescent="0.4">
      <c r="F172" s="1" t="str">
        <f t="shared" si="3"/>
        <v/>
      </c>
    </row>
    <row r="173" spans="6:6" ht="21" customHeight="1" x14ac:dyDescent="0.4">
      <c r="F173" s="1" t="str">
        <f t="shared" si="3"/>
        <v/>
      </c>
    </row>
    <row r="174" spans="6:6" ht="21" customHeight="1" x14ac:dyDescent="0.4">
      <c r="F174" s="1" t="str">
        <f t="shared" si="3"/>
        <v/>
      </c>
    </row>
    <row r="175" spans="6:6" ht="21" customHeight="1" x14ac:dyDescent="0.4">
      <c r="F175" s="1" t="str">
        <f t="shared" si="3"/>
        <v/>
      </c>
    </row>
    <row r="176" spans="6:6" ht="21" customHeight="1" x14ac:dyDescent="0.4">
      <c r="F176" s="1" t="str">
        <f t="shared" si="3"/>
        <v/>
      </c>
    </row>
    <row r="177" spans="6:6" ht="21" customHeight="1" x14ac:dyDescent="0.4">
      <c r="F177" s="1" t="str">
        <f t="shared" si="3"/>
        <v/>
      </c>
    </row>
    <row r="178" spans="6:6" ht="21" customHeight="1" x14ac:dyDescent="0.4">
      <c r="F178" s="1" t="str">
        <f t="shared" si="3"/>
        <v/>
      </c>
    </row>
    <row r="179" spans="6:6" ht="21" customHeight="1" x14ac:dyDescent="0.4">
      <c r="F179" s="1" t="str">
        <f t="shared" si="3"/>
        <v/>
      </c>
    </row>
    <row r="180" spans="6:6" ht="21" customHeight="1" x14ac:dyDescent="0.4">
      <c r="F180" s="1" t="str">
        <f t="shared" si="3"/>
        <v/>
      </c>
    </row>
    <row r="181" spans="6:6" ht="21" customHeight="1" x14ac:dyDescent="0.4">
      <c r="F181" s="1" t="str">
        <f t="shared" si="3"/>
        <v/>
      </c>
    </row>
    <row r="182" spans="6:6" ht="21" customHeight="1" x14ac:dyDescent="0.4">
      <c r="F182" s="1" t="str">
        <f t="shared" si="3"/>
        <v/>
      </c>
    </row>
    <row r="183" spans="6:6" ht="21" customHeight="1" x14ac:dyDescent="0.4">
      <c r="F183" s="1" t="str">
        <f t="shared" si="3"/>
        <v/>
      </c>
    </row>
    <row r="184" spans="6:6" ht="21" customHeight="1" x14ac:dyDescent="0.4">
      <c r="F184" s="1" t="str">
        <f t="shared" si="3"/>
        <v/>
      </c>
    </row>
    <row r="185" spans="6:6" ht="21" customHeight="1" x14ac:dyDescent="0.4">
      <c r="F185" s="1" t="str">
        <f t="shared" si="3"/>
        <v/>
      </c>
    </row>
    <row r="186" spans="6:6" ht="21" customHeight="1" x14ac:dyDescent="0.4">
      <c r="F186" s="1" t="str">
        <f t="shared" si="3"/>
        <v/>
      </c>
    </row>
    <row r="187" spans="6:6" ht="21" customHeight="1" x14ac:dyDescent="0.4">
      <c r="F187" s="1" t="str">
        <f t="shared" si="3"/>
        <v/>
      </c>
    </row>
    <row r="188" spans="6:6" ht="21" customHeight="1" x14ac:dyDescent="0.4">
      <c r="F188" s="1" t="str">
        <f t="shared" si="3"/>
        <v/>
      </c>
    </row>
    <row r="189" spans="6:6" ht="21" customHeight="1" x14ac:dyDescent="0.4">
      <c r="F189" s="1" t="str">
        <f t="shared" si="3"/>
        <v/>
      </c>
    </row>
    <row r="190" spans="6:6" ht="21" customHeight="1" x14ac:dyDescent="0.4">
      <c r="F190" s="1" t="str">
        <f t="shared" si="3"/>
        <v/>
      </c>
    </row>
    <row r="191" spans="6:6" ht="21" customHeight="1" x14ac:dyDescent="0.4">
      <c r="F191" s="1" t="str">
        <f t="shared" si="3"/>
        <v/>
      </c>
    </row>
    <row r="192" spans="6:6" ht="21" customHeight="1" x14ac:dyDescent="0.4">
      <c r="F192" s="1" t="str">
        <f t="shared" si="3"/>
        <v/>
      </c>
    </row>
    <row r="193" spans="6:6" ht="21" customHeight="1" x14ac:dyDescent="0.4">
      <c r="F193" s="1" t="str">
        <f t="shared" si="3"/>
        <v/>
      </c>
    </row>
    <row r="194" spans="6:6" ht="21" customHeight="1" x14ac:dyDescent="0.4">
      <c r="F194" s="1" t="str">
        <f t="shared" si="3"/>
        <v/>
      </c>
    </row>
    <row r="195" spans="6:6" ht="21" customHeight="1" x14ac:dyDescent="0.4">
      <c r="F195" s="1" t="str">
        <f t="shared" si="3"/>
        <v/>
      </c>
    </row>
    <row r="196" spans="6:6" ht="21" customHeight="1" x14ac:dyDescent="0.4">
      <c r="F196" s="1" t="str">
        <f t="shared" si="3"/>
        <v/>
      </c>
    </row>
    <row r="197" spans="6:6" ht="21" customHeight="1" x14ac:dyDescent="0.4">
      <c r="F197" s="1" t="str">
        <f t="shared" si="3"/>
        <v/>
      </c>
    </row>
    <row r="198" spans="6:6" ht="21" customHeight="1" x14ac:dyDescent="0.4">
      <c r="F198" s="1" t="str">
        <f t="shared" si="3"/>
        <v/>
      </c>
    </row>
    <row r="199" spans="6:6" ht="21" customHeight="1" x14ac:dyDescent="0.4">
      <c r="F199" s="1" t="str">
        <f t="shared" si="3"/>
        <v/>
      </c>
    </row>
    <row r="200" spans="6:6" ht="21" customHeight="1" x14ac:dyDescent="0.4">
      <c r="F200" s="1" t="str">
        <f t="shared" ref="F200:F263" si="4">IF(AND(D200="",E200=""),"",F199+D200-E200)</f>
        <v/>
      </c>
    </row>
    <row r="201" spans="6:6" ht="21" customHeight="1" x14ac:dyDescent="0.4">
      <c r="F201" s="1" t="str">
        <f t="shared" si="4"/>
        <v/>
      </c>
    </row>
    <row r="202" spans="6:6" ht="21" customHeight="1" x14ac:dyDescent="0.4">
      <c r="F202" s="1" t="str">
        <f t="shared" si="4"/>
        <v/>
      </c>
    </row>
    <row r="203" spans="6:6" ht="21" customHeight="1" x14ac:dyDescent="0.4">
      <c r="F203" s="1" t="str">
        <f t="shared" si="4"/>
        <v/>
      </c>
    </row>
    <row r="204" spans="6:6" ht="21" customHeight="1" x14ac:dyDescent="0.4">
      <c r="F204" s="1" t="str">
        <f t="shared" si="4"/>
        <v/>
      </c>
    </row>
    <row r="205" spans="6:6" ht="21" customHeight="1" x14ac:dyDescent="0.4">
      <c r="F205" s="1" t="str">
        <f t="shared" si="4"/>
        <v/>
      </c>
    </row>
    <row r="206" spans="6:6" ht="21" customHeight="1" x14ac:dyDescent="0.4">
      <c r="F206" s="1" t="str">
        <f t="shared" si="4"/>
        <v/>
      </c>
    </row>
    <row r="207" spans="6:6" ht="21" customHeight="1" x14ac:dyDescent="0.4">
      <c r="F207" s="1" t="str">
        <f t="shared" si="4"/>
        <v/>
      </c>
    </row>
    <row r="208" spans="6:6" ht="21" customHeight="1" x14ac:dyDescent="0.4">
      <c r="F208" s="1" t="str">
        <f t="shared" si="4"/>
        <v/>
      </c>
    </row>
    <row r="209" spans="6:6" ht="21" customHeight="1" x14ac:dyDescent="0.4">
      <c r="F209" s="1" t="str">
        <f t="shared" si="4"/>
        <v/>
      </c>
    </row>
    <row r="210" spans="6:6" ht="21" customHeight="1" x14ac:dyDescent="0.4">
      <c r="F210" s="1" t="str">
        <f t="shared" si="4"/>
        <v/>
      </c>
    </row>
    <row r="211" spans="6:6" ht="21" customHeight="1" x14ac:dyDescent="0.4">
      <c r="F211" s="1" t="str">
        <f t="shared" si="4"/>
        <v/>
      </c>
    </row>
    <row r="212" spans="6:6" ht="21" customHeight="1" x14ac:dyDescent="0.4">
      <c r="F212" s="1" t="str">
        <f t="shared" si="4"/>
        <v/>
      </c>
    </row>
    <row r="213" spans="6:6" ht="21" customHeight="1" x14ac:dyDescent="0.4">
      <c r="F213" s="1" t="str">
        <f t="shared" si="4"/>
        <v/>
      </c>
    </row>
    <row r="214" spans="6:6" ht="21" customHeight="1" x14ac:dyDescent="0.4">
      <c r="F214" s="1" t="str">
        <f t="shared" si="4"/>
        <v/>
      </c>
    </row>
    <row r="215" spans="6:6" ht="21" customHeight="1" x14ac:dyDescent="0.4">
      <c r="F215" s="1" t="str">
        <f t="shared" si="4"/>
        <v/>
      </c>
    </row>
    <row r="216" spans="6:6" ht="21" customHeight="1" x14ac:dyDescent="0.4">
      <c r="F216" s="1" t="str">
        <f t="shared" si="4"/>
        <v/>
      </c>
    </row>
    <row r="217" spans="6:6" ht="21" customHeight="1" x14ac:dyDescent="0.4">
      <c r="F217" s="1" t="str">
        <f t="shared" si="4"/>
        <v/>
      </c>
    </row>
    <row r="218" spans="6:6" ht="21" customHeight="1" x14ac:dyDescent="0.4">
      <c r="F218" s="1" t="str">
        <f t="shared" si="4"/>
        <v/>
      </c>
    </row>
    <row r="219" spans="6:6" ht="21" customHeight="1" x14ac:dyDescent="0.4">
      <c r="F219" s="1" t="str">
        <f t="shared" si="4"/>
        <v/>
      </c>
    </row>
    <row r="220" spans="6:6" ht="21" customHeight="1" x14ac:dyDescent="0.4">
      <c r="F220" s="1" t="str">
        <f t="shared" si="4"/>
        <v/>
      </c>
    </row>
    <row r="221" spans="6:6" ht="21" customHeight="1" x14ac:dyDescent="0.4">
      <c r="F221" s="1" t="str">
        <f t="shared" si="4"/>
        <v/>
      </c>
    </row>
    <row r="222" spans="6:6" ht="21" customHeight="1" x14ac:dyDescent="0.4">
      <c r="F222" s="1" t="str">
        <f t="shared" si="4"/>
        <v/>
      </c>
    </row>
    <row r="223" spans="6:6" ht="21" customHeight="1" x14ac:dyDescent="0.4">
      <c r="F223" s="1" t="str">
        <f t="shared" si="4"/>
        <v/>
      </c>
    </row>
    <row r="224" spans="6:6" ht="21" customHeight="1" x14ac:dyDescent="0.4">
      <c r="F224" s="1" t="str">
        <f t="shared" si="4"/>
        <v/>
      </c>
    </row>
    <row r="225" spans="6:6" ht="21" customHeight="1" x14ac:dyDescent="0.4">
      <c r="F225" s="1" t="str">
        <f t="shared" si="4"/>
        <v/>
      </c>
    </row>
    <row r="226" spans="6:6" ht="21" customHeight="1" x14ac:dyDescent="0.4">
      <c r="F226" s="1" t="str">
        <f t="shared" si="4"/>
        <v/>
      </c>
    </row>
    <row r="227" spans="6:6" ht="21" customHeight="1" x14ac:dyDescent="0.4">
      <c r="F227" s="1" t="str">
        <f t="shared" si="4"/>
        <v/>
      </c>
    </row>
    <row r="228" spans="6:6" ht="21" customHeight="1" x14ac:dyDescent="0.4">
      <c r="F228" s="1" t="str">
        <f t="shared" si="4"/>
        <v/>
      </c>
    </row>
    <row r="229" spans="6:6" ht="21" customHeight="1" x14ac:dyDescent="0.4">
      <c r="F229" s="1" t="str">
        <f t="shared" si="4"/>
        <v/>
      </c>
    </row>
    <row r="230" spans="6:6" ht="21" customHeight="1" x14ac:dyDescent="0.4">
      <c r="F230" s="1" t="str">
        <f t="shared" si="4"/>
        <v/>
      </c>
    </row>
    <row r="231" spans="6:6" ht="21" customHeight="1" x14ac:dyDescent="0.4">
      <c r="F231" s="1" t="str">
        <f t="shared" si="4"/>
        <v/>
      </c>
    </row>
    <row r="232" spans="6:6" ht="21" customHeight="1" x14ac:dyDescent="0.4">
      <c r="F232" s="1" t="str">
        <f t="shared" si="4"/>
        <v/>
      </c>
    </row>
    <row r="233" spans="6:6" ht="21" customHeight="1" x14ac:dyDescent="0.4">
      <c r="F233" s="1" t="str">
        <f t="shared" si="4"/>
        <v/>
      </c>
    </row>
    <row r="234" spans="6:6" ht="21" customHeight="1" x14ac:dyDescent="0.4">
      <c r="F234" s="1" t="str">
        <f t="shared" si="4"/>
        <v/>
      </c>
    </row>
    <row r="235" spans="6:6" ht="21" customHeight="1" x14ac:dyDescent="0.4">
      <c r="F235" s="1" t="str">
        <f t="shared" si="4"/>
        <v/>
      </c>
    </row>
    <row r="236" spans="6:6" ht="21" customHeight="1" x14ac:dyDescent="0.4">
      <c r="F236" s="1" t="str">
        <f t="shared" si="4"/>
        <v/>
      </c>
    </row>
    <row r="237" spans="6:6" ht="21" customHeight="1" x14ac:dyDescent="0.4">
      <c r="F237" s="1" t="str">
        <f t="shared" si="4"/>
        <v/>
      </c>
    </row>
    <row r="238" spans="6:6" ht="21" customHeight="1" x14ac:dyDescent="0.4">
      <c r="F238" s="1" t="str">
        <f t="shared" si="4"/>
        <v/>
      </c>
    </row>
    <row r="239" spans="6:6" ht="21" customHeight="1" x14ac:dyDescent="0.4">
      <c r="F239" s="1" t="str">
        <f t="shared" si="4"/>
        <v/>
      </c>
    </row>
    <row r="240" spans="6:6" ht="21" customHeight="1" x14ac:dyDescent="0.4">
      <c r="F240" s="1" t="str">
        <f t="shared" si="4"/>
        <v/>
      </c>
    </row>
    <row r="241" spans="6:6" ht="21" customHeight="1" x14ac:dyDescent="0.4">
      <c r="F241" s="1" t="str">
        <f t="shared" si="4"/>
        <v/>
      </c>
    </row>
    <row r="242" spans="6:6" ht="21" customHeight="1" x14ac:dyDescent="0.4">
      <c r="F242" s="1" t="str">
        <f t="shared" si="4"/>
        <v/>
      </c>
    </row>
    <row r="243" spans="6:6" ht="21" customHeight="1" x14ac:dyDescent="0.4">
      <c r="F243" s="1" t="str">
        <f t="shared" si="4"/>
        <v/>
      </c>
    </row>
    <row r="244" spans="6:6" ht="21" customHeight="1" x14ac:dyDescent="0.4">
      <c r="F244" s="1" t="str">
        <f t="shared" si="4"/>
        <v/>
      </c>
    </row>
    <row r="245" spans="6:6" ht="21" customHeight="1" x14ac:dyDescent="0.4">
      <c r="F245" s="1" t="str">
        <f t="shared" si="4"/>
        <v/>
      </c>
    </row>
    <row r="246" spans="6:6" ht="21" customHeight="1" x14ac:dyDescent="0.4">
      <c r="F246" s="1" t="str">
        <f t="shared" si="4"/>
        <v/>
      </c>
    </row>
    <row r="247" spans="6:6" ht="21" customHeight="1" x14ac:dyDescent="0.4">
      <c r="F247" s="1" t="str">
        <f t="shared" si="4"/>
        <v/>
      </c>
    </row>
    <row r="248" spans="6:6" ht="21" customHeight="1" x14ac:dyDescent="0.4">
      <c r="F248" s="1" t="str">
        <f t="shared" si="4"/>
        <v/>
      </c>
    </row>
    <row r="249" spans="6:6" ht="21" customHeight="1" x14ac:dyDescent="0.4">
      <c r="F249" s="1" t="str">
        <f t="shared" si="4"/>
        <v/>
      </c>
    </row>
    <row r="250" spans="6:6" ht="21" customHeight="1" x14ac:dyDescent="0.4">
      <c r="F250" s="1" t="str">
        <f t="shared" si="4"/>
        <v/>
      </c>
    </row>
    <row r="251" spans="6:6" ht="21" customHeight="1" x14ac:dyDescent="0.4">
      <c r="F251" s="1" t="str">
        <f t="shared" si="4"/>
        <v/>
      </c>
    </row>
    <row r="252" spans="6:6" ht="21" customHeight="1" x14ac:dyDescent="0.4">
      <c r="F252" s="1" t="str">
        <f t="shared" si="4"/>
        <v/>
      </c>
    </row>
    <row r="253" spans="6:6" ht="21" customHeight="1" x14ac:dyDescent="0.4">
      <c r="F253" s="1" t="str">
        <f t="shared" si="4"/>
        <v/>
      </c>
    </row>
    <row r="254" spans="6:6" ht="21" customHeight="1" x14ac:dyDescent="0.4">
      <c r="F254" s="1" t="str">
        <f t="shared" si="4"/>
        <v/>
      </c>
    </row>
    <row r="255" spans="6:6" ht="21" customHeight="1" x14ac:dyDescent="0.4">
      <c r="F255" s="1" t="str">
        <f t="shared" si="4"/>
        <v/>
      </c>
    </row>
    <row r="256" spans="6:6" ht="21" customHeight="1" x14ac:dyDescent="0.4">
      <c r="F256" s="1" t="str">
        <f t="shared" si="4"/>
        <v/>
      </c>
    </row>
    <row r="257" spans="6:6" ht="21" customHeight="1" x14ac:dyDescent="0.4">
      <c r="F257" s="1" t="str">
        <f t="shared" si="4"/>
        <v/>
      </c>
    </row>
    <row r="258" spans="6:6" ht="21" customHeight="1" x14ac:dyDescent="0.4">
      <c r="F258" s="1" t="str">
        <f t="shared" si="4"/>
        <v/>
      </c>
    </row>
    <row r="259" spans="6:6" ht="21" customHeight="1" x14ac:dyDescent="0.4">
      <c r="F259" s="1" t="str">
        <f t="shared" si="4"/>
        <v/>
      </c>
    </row>
    <row r="260" spans="6:6" ht="21" customHeight="1" x14ac:dyDescent="0.4">
      <c r="F260" s="1" t="str">
        <f t="shared" si="4"/>
        <v/>
      </c>
    </row>
    <row r="261" spans="6:6" ht="21" customHeight="1" x14ac:dyDescent="0.4">
      <c r="F261" s="1" t="str">
        <f t="shared" si="4"/>
        <v/>
      </c>
    </row>
    <row r="262" spans="6:6" ht="21" customHeight="1" x14ac:dyDescent="0.4">
      <c r="F262" s="1" t="str">
        <f t="shared" si="4"/>
        <v/>
      </c>
    </row>
    <row r="263" spans="6:6" ht="21" customHeight="1" x14ac:dyDescent="0.4">
      <c r="F263" s="1" t="str">
        <f t="shared" si="4"/>
        <v/>
      </c>
    </row>
    <row r="264" spans="6:6" ht="21" customHeight="1" x14ac:dyDescent="0.4">
      <c r="F264" s="1" t="str">
        <f t="shared" ref="F264:F305" si="5">IF(AND(D264="",E264=""),"",F263+D264-E264)</f>
        <v/>
      </c>
    </row>
    <row r="265" spans="6:6" ht="21" customHeight="1" x14ac:dyDescent="0.4">
      <c r="F265" s="1" t="str">
        <f t="shared" si="5"/>
        <v/>
      </c>
    </row>
    <row r="266" spans="6:6" ht="21" customHeight="1" x14ac:dyDescent="0.4">
      <c r="F266" s="1" t="str">
        <f t="shared" si="5"/>
        <v/>
      </c>
    </row>
    <row r="267" spans="6:6" ht="21" customHeight="1" x14ac:dyDescent="0.4">
      <c r="F267" s="1" t="str">
        <f t="shared" si="5"/>
        <v/>
      </c>
    </row>
    <row r="268" spans="6:6" ht="21" customHeight="1" x14ac:dyDescent="0.4">
      <c r="F268" s="1" t="str">
        <f t="shared" si="5"/>
        <v/>
      </c>
    </row>
    <row r="269" spans="6:6" ht="21" customHeight="1" x14ac:dyDescent="0.4">
      <c r="F269" s="1" t="str">
        <f t="shared" si="5"/>
        <v/>
      </c>
    </row>
    <row r="270" spans="6:6" ht="21" customHeight="1" x14ac:dyDescent="0.4">
      <c r="F270" s="1" t="str">
        <f t="shared" si="5"/>
        <v/>
      </c>
    </row>
    <row r="271" spans="6:6" ht="21" customHeight="1" x14ac:dyDescent="0.4">
      <c r="F271" s="1" t="str">
        <f t="shared" si="5"/>
        <v/>
      </c>
    </row>
    <row r="272" spans="6:6" ht="21" customHeight="1" x14ac:dyDescent="0.4">
      <c r="F272" s="1" t="str">
        <f t="shared" si="5"/>
        <v/>
      </c>
    </row>
    <row r="273" spans="6:6" ht="21" customHeight="1" x14ac:dyDescent="0.4">
      <c r="F273" s="1" t="str">
        <f t="shared" si="5"/>
        <v/>
      </c>
    </row>
    <row r="274" spans="6:6" ht="21" customHeight="1" x14ac:dyDescent="0.4">
      <c r="F274" s="1" t="str">
        <f t="shared" si="5"/>
        <v/>
      </c>
    </row>
    <row r="275" spans="6:6" ht="21" customHeight="1" x14ac:dyDescent="0.4">
      <c r="F275" s="1" t="str">
        <f t="shared" si="5"/>
        <v/>
      </c>
    </row>
    <row r="276" spans="6:6" ht="21" customHeight="1" x14ac:dyDescent="0.4">
      <c r="F276" s="1" t="str">
        <f t="shared" si="5"/>
        <v/>
      </c>
    </row>
    <row r="277" spans="6:6" ht="21" customHeight="1" x14ac:dyDescent="0.4">
      <c r="F277" s="1" t="str">
        <f t="shared" si="5"/>
        <v/>
      </c>
    </row>
    <row r="278" spans="6:6" ht="21" customHeight="1" x14ac:dyDescent="0.4">
      <c r="F278" s="1" t="str">
        <f t="shared" si="5"/>
        <v/>
      </c>
    </row>
    <row r="279" spans="6:6" ht="21" customHeight="1" x14ac:dyDescent="0.4">
      <c r="F279" s="1" t="str">
        <f t="shared" si="5"/>
        <v/>
      </c>
    </row>
    <row r="280" spans="6:6" ht="21" customHeight="1" x14ac:dyDescent="0.4">
      <c r="F280" s="1" t="str">
        <f t="shared" si="5"/>
        <v/>
      </c>
    </row>
    <row r="281" spans="6:6" ht="21" customHeight="1" x14ac:dyDescent="0.4">
      <c r="F281" s="1" t="str">
        <f t="shared" si="5"/>
        <v/>
      </c>
    </row>
    <row r="282" spans="6:6" ht="21" customHeight="1" x14ac:dyDescent="0.4">
      <c r="F282" s="1" t="str">
        <f t="shared" si="5"/>
        <v/>
      </c>
    </row>
    <row r="283" spans="6:6" ht="21" customHeight="1" x14ac:dyDescent="0.4">
      <c r="F283" s="1" t="str">
        <f t="shared" si="5"/>
        <v/>
      </c>
    </row>
    <row r="284" spans="6:6" ht="21" customHeight="1" x14ac:dyDescent="0.4">
      <c r="F284" s="1" t="str">
        <f t="shared" si="5"/>
        <v/>
      </c>
    </row>
    <row r="285" spans="6:6" ht="21" customHeight="1" x14ac:dyDescent="0.4">
      <c r="F285" s="1" t="str">
        <f t="shared" si="5"/>
        <v/>
      </c>
    </row>
    <row r="286" spans="6:6" ht="21" customHeight="1" x14ac:dyDescent="0.4">
      <c r="F286" s="1" t="str">
        <f t="shared" si="5"/>
        <v/>
      </c>
    </row>
    <row r="287" spans="6:6" ht="21" customHeight="1" x14ac:dyDescent="0.4">
      <c r="F287" s="1" t="str">
        <f t="shared" si="5"/>
        <v/>
      </c>
    </row>
    <row r="288" spans="6:6" ht="21" customHeight="1" x14ac:dyDescent="0.4">
      <c r="F288" s="1" t="str">
        <f t="shared" si="5"/>
        <v/>
      </c>
    </row>
    <row r="289" spans="6:6" ht="21" customHeight="1" x14ac:dyDescent="0.4">
      <c r="F289" s="1" t="str">
        <f t="shared" si="5"/>
        <v/>
      </c>
    </row>
    <row r="290" spans="6:6" ht="21" customHeight="1" x14ac:dyDescent="0.4">
      <c r="F290" s="1" t="str">
        <f t="shared" si="5"/>
        <v/>
      </c>
    </row>
    <row r="291" spans="6:6" ht="21" customHeight="1" x14ac:dyDescent="0.4">
      <c r="F291" s="1" t="str">
        <f t="shared" si="5"/>
        <v/>
      </c>
    </row>
    <row r="292" spans="6:6" ht="21" customHeight="1" x14ac:dyDescent="0.4">
      <c r="F292" s="1" t="str">
        <f t="shared" si="5"/>
        <v/>
      </c>
    </row>
    <row r="293" spans="6:6" ht="21" customHeight="1" x14ac:dyDescent="0.4">
      <c r="F293" s="1" t="str">
        <f t="shared" si="5"/>
        <v/>
      </c>
    </row>
    <row r="294" spans="6:6" ht="21" customHeight="1" x14ac:dyDescent="0.4">
      <c r="F294" s="1" t="str">
        <f t="shared" si="5"/>
        <v/>
      </c>
    </row>
    <row r="295" spans="6:6" ht="21" customHeight="1" x14ac:dyDescent="0.4">
      <c r="F295" s="1" t="str">
        <f t="shared" si="5"/>
        <v/>
      </c>
    </row>
    <row r="296" spans="6:6" ht="21" customHeight="1" x14ac:dyDescent="0.4">
      <c r="F296" s="1" t="str">
        <f t="shared" si="5"/>
        <v/>
      </c>
    </row>
    <row r="297" spans="6:6" ht="21" customHeight="1" x14ac:dyDescent="0.4">
      <c r="F297" s="1" t="str">
        <f t="shared" si="5"/>
        <v/>
      </c>
    </row>
    <row r="298" spans="6:6" ht="21" customHeight="1" x14ac:dyDescent="0.4">
      <c r="F298" s="1" t="str">
        <f t="shared" si="5"/>
        <v/>
      </c>
    </row>
    <row r="299" spans="6:6" ht="21" customHeight="1" x14ac:dyDescent="0.4">
      <c r="F299" s="1" t="str">
        <f t="shared" si="5"/>
        <v/>
      </c>
    </row>
    <row r="300" spans="6:6" ht="21" customHeight="1" x14ac:dyDescent="0.4">
      <c r="F300" s="1" t="str">
        <f t="shared" si="5"/>
        <v/>
      </c>
    </row>
    <row r="301" spans="6:6" ht="21" customHeight="1" x14ac:dyDescent="0.4">
      <c r="F301" s="1" t="str">
        <f t="shared" si="5"/>
        <v/>
      </c>
    </row>
    <row r="302" spans="6:6" ht="21" customHeight="1" x14ac:dyDescent="0.4">
      <c r="F302" s="1" t="str">
        <f t="shared" si="5"/>
        <v/>
      </c>
    </row>
    <row r="303" spans="6:6" ht="21" customHeight="1" x14ac:dyDescent="0.4">
      <c r="F303" s="1" t="str">
        <f t="shared" si="5"/>
        <v/>
      </c>
    </row>
    <row r="304" spans="6:6" ht="21" customHeight="1" x14ac:dyDescent="0.4">
      <c r="F304" s="1" t="str">
        <f t="shared" si="5"/>
        <v/>
      </c>
    </row>
    <row r="305" spans="6:6" ht="21" customHeight="1" x14ac:dyDescent="0.4">
      <c r="F305" s="1" t="str">
        <f t="shared" si="5"/>
        <v/>
      </c>
    </row>
  </sheetData>
  <phoneticPr fontId="1"/>
  <pageMargins left="0.27559055118110237" right="0.27559055118110237" top="0.59055118110236227" bottom="0.59055118110236227" header="0.51181102362204722" footer="0.51181102362204722"/>
  <pageSetup paperSize="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5"/>
  <sheetViews>
    <sheetView showGridLines="0" workbookViewId="0"/>
  </sheetViews>
  <sheetFormatPr defaultRowHeight="18.600000000000001" customHeight="1" x14ac:dyDescent="0.2"/>
  <cols>
    <col min="1" max="1" width="6" style="9" customWidth="1"/>
    <col min="2" max="3" width="13.109375" style="12" customWidth="1"/>
    <col min="4" max="4" width="17.5546875" style="12" customWidth="1"/>
    <col min="5" max="5" width="14.44140625" style="13" customWidth="1"/>
    <col min="6" max="10" width="14.44140625" style="12" customWidth="1"/>
    <col min="11" max="16384" width="8.88671875" style="9"/>
  </cols>
  <sheetData>
    <row r="1" spans="1:10" ht="18.600000000000001" customHeight="1" x14ac:dyDescent="0.2">
      <c r="A1" s="11" t="s">
        <v>33</v>
      </c>
      <c r="F1" s="12">
        <f>SUMIFS(入力!E:E, 入力!C:C, "交通費", 入力!A:A, "&gt;="&amp;DATEVALUE("2025/9/1"), 入力!A:A, "&lt;="&amp;DATEVALUE("2025/9/30"))</f>
        <v>0</v>
      </c>
    </row>
    <row r="3" spans="1:10" s="17" customFormat="1" ht="18.600000000000001" customHeight="1" x14ac:dyDescent="0.2">
      <c r="A3" s="16" t="s">
        <v>18</v>
      </c>
      <c r="B3" s="16" t="s">
        <v>19</v>
      </c>
      <c r="C3" s="16" t="s">
        <v>20</v>
      </c>
      <c r="D3" s="16" t="s">
        <v>21</v>
      </c>
      <c r="E3" s="28" t="s">
        <v>35</v>
      </c>
      <c r="F3" s="28" t="s">
        <v>36</v>
      </c>
      <c r="G3" s="28" t="s">
        <v>37</v>
      </c>
      <c r="H3" s="28" t="s">
        <v>38</v>
      </c>
      <c r="I3" s="28" t="s">
        <v>39</v>
      </c>
      <c r="J3" s="28" t="s">
        <v>40</v>
      </c>
    </row>
    <row r="4" spans="1:10" ht="18.600000000000001" customHeight="1" x14ac:dyDescent="0.2">
      <c r="A4" s="10">
        <v>1</v>
      </c>
      <c r="B4" s="14">
        <f>SUMPRODUCT((MONTH(入力!$A$4:$A$305)=1)*(入力!$D$4:$D$305))</f>
        <v>0</v>
      </c>
      <c r="C4" s="14">
        <f>SUMPRODUCT((MONTH(入力!$A$4:$A$305)=1)*(入力!$E$4:$E$305))</f>
        <v>0</v>
      </c>
      <c r="D4" s="14">
        <f t="shared" ref="D4:D15" si="0">B4-C4</f>
        <v>0</v>
      </c>
      <c r="E4" s="15" t="str" cm="1">
        <f t="array" ref="E4">IFERROR(LOOKUP(2,1/((MONTH(入力!$A$4:$A$1002)=$A15)*(入力!$F$4:$F$1002&lt;&gt;"")), 入力!$F$4:$F$1002),"")</f>
        <v/>
      </c>
      <c r="F4" s="15" t="str" cm="1">
        <f t="array" ref="F4">IFERROR(LOOKUP(2, 1 / ((入力!$A$4:$A$502&gt;=DATEVALUE("2025/1/1")) * (入力!$A$4:$A$502&lt;=DATEVALUE("2025/1/31"))), 入力!$F$4:$F$502),"")</f>
        <v/>
      </c>
      <c r="G4" s="15">
        <f>SUMIFS(入力!E:E, 入力!C:C, "交通費", 入力!A:A, "&gt;="&amp;DATEVALUE("2025/1/1"), 入力!A:A, "&lt;="&amp;DATEVALUE("2025/1/31"))</f>
        <v>0</v>
      </c>
      <c r="H4" s="15">
        <f>SUMIFS(入力!E:E, 入力!C:C, "消耗品費", 入力!A:A, "&gt;="&amp;DATEVALUE("2025/1/1"), 入力!A:A, "&lt;="&amp;DATEVALUE("2025/1/31"))</f>
        <v>0</v>
      </c>
      <c r="I4" s="15">
        <f>SUMIFS(入力!E:E, 入力!C:C, "会議費", 入力!A:A, "&gt;="&amp;DATEVALUE("2025/1/1"), 入力!A:A, "&lt;="&amp;DATEVALUE("2025/1/31"))</f>
        <v>0</v>
      </c>
      <c r="J4" s="15">
        <f>SUMIFS(入力!E:E, 入力!C:C, "交際費", 入力!A:A, "&gt;="&amp;DATEVALUE("2025/1/1"), 入力!A:A, "&lt;="&amp;DATEVALUE("2025/1/31"))</f>
        <v>0</v>
      </c>
    </row>
    <row r="5" spans="1:10" ht="18.600000000000001" customHeight="1" x14ac:dyDescent="0.2">
      <c r="A5" s="10">
        <v>2</v>
      </c>
      <c r="B5" s="14">
        <f>SUMPRODUCT((MONTH(入力!$A$4:$A$305)=2)*(入力!$D$4:$D$305))</f>
        <v>0</v>
      </c>
      <c r="C5" s="14">
        <f>SUMPRODUCT((MONTH(入力!$A$4:$A$305)=2)*(入力!$E$4:$E$305))</f>
        <v>0</v>
      </c>
      <c r="D5" s="14">
        <f t="shared" si="0"/>
        <v>0</v>
      </c>
      <c r="E5" s="15" t="str" cm="1">
        <f t="array" ref="E5">IFERROR(LOOKUP(2,1/((MONTH(入力!$A$4:$A$1002)=$A4)*(入力!$F$4:$F$1002&lt;&gt;"")), 入力!$F$4:$F$1002),"")</f>
        <v/>
      </c>
      <c r="F5" s="15" t="str" cm="1">
        <f t="array" ref="F5">IFERROR(LOOKUP(2, 1 / ((入力!$A$4:$A$502&gt;=DATEVALUE("2025/2/1")) * (入力!$A$4:$A$502&lt;=DATEVALUE("2025/2/28"))), 入力!$F$4:$F$502),"")</f>
        <v/>
      </c>
      <c r="G5" s="15">
        <f>SUMIFS(入力!E:E, 入力!C:C, "交通費", 入力!A:A, "&gt;="&amp;DATEVALUE("2025/2/1"), 入力!A:A, "&lt;="&amp;DATEVALUE("2025/2/28"))</f>
        <v>0</v>
      </c>
      <c r="H5" s="15">
        <f>SUMIFS(入力!E:E, 入力!C:C, "消耗品費", 入力!A:A, "&gt;="&amp;DATEVALUE("2025/2/1"), 入力!A:A, "&lt;="&amp;DATEVALUE("2025/2/28"))</f>
        <v>0</v>
      </c>
      <c r="I5" s="15">
        <f>SUMIFS(入力!E:E, 入力!C:C, "会議費", 入力!A:A, "&gt;="&amp;DATEVALUE("2025/2/1"), 入力!A:A, "&lt;="&amp;DATEVALUE("2025/2/28"))</f>
        <v>0</v>
      </c>
      <c r="J5" s="15">
        <f>SUMIFS(入力!E:E, 入力!C:C, "交際費", 入力!A:A, "&gt;="&amp;DATEVALUE("2025/2/1"), 入力!A:A, "&lt;="&amp;DATEVALUE("2025/2/28"))</f>
        <v>0</v>
      </c>
    </row>
    <row r="6" spans="1:10" ht="18.600000000000001" customHeight="1" x14ac:dyDescent="0.2">
      <c r="A6" s="10">
        <v>3</v>
      </c>
      <c r="B6" s="14">
        <f>SUMPRODUCT((MONTH(入力!$A$4:$A$305)=3)*(入力!$D$4:$D$305))</f>
        <v>0</v>
      </c>
      <c r="C6" s="14">
        <f>SUMPRODUCT((MONTH(入力!$A$4:$A$305)=3)*(入力!$E$4:$E$305))</f>
        <v>0</v>
      </c>
      <c r="D6" s="14">
        <f t="shared" si="0"/>
        <v>0</v>
      </c>
      <c r="E6" s="15" t="str" cm="1">
        <f t="array" ref="E6">IFERROR(LOOKUP(2,1/((MONTH(入力!$A$4:$A$1002)=$A5)*(入力!$F$4:$F$1002&lt;&gt;"")), 入力!$F$4:$F$1002),"")</f>
        <v/>
      </c>
      <c r="F6" s="15" t="str" cm="1">
        <f t="array" ref="F6">IFERROR(LOOKUP(2, 1 / ((入力!$A$4:$A$502&gt;=DATEVALUE("2025/3/1")) * (入力!$A$4:$A$502&lt;=DATEVALUE("2025/3/31"))), 入力!$F$4:$F$502),"")</f>
        <v/>
      </c>
      <c r="G6" s="15">
        <f>SUMIFS(入力!E:E, 入力!C:C, "交通費", 入力!A:A, "&gt;="&amp;DATEVALUE("2025/3/1"), 入力!A:A, "&lt;="&amp;DATEVALUE("2025/3/31"))</f>
        <v>0</v>
      </c>
      <c r="H6" s="15">
        <f>SUMIFS(入力!E:E, 入力!C:C, "消耗品費", 入力!A:A, "&gt;="&amp;DATEVALUE("2025/3/1"), 入力!A:A, "&lt;="&amp;DATEVALUE("2025/3/31"))</f>
        <v>0</v>
      </c>
      <c r="I6" s="15">
        <f>SUMIFS(入力!E:E, 入力!C:C, "会議費", 入力!A:A, "&gt;="&amp;DATEVALUE("2025/3/1"), 入力!A:A, "&lt;="&amp;DATEVALUE("2025/3/31"))</f>
        <v>0</v>
      </c>
      <c r="J6" s="15">
        <f>SUMIFS(入力!E:E, 入力!C:C, "交際費", 入力!A:A, "&gt;="&amp;DATEVALUE("2025/3/1"), 入力!A:A, "&lt;="&amp;DATEVALUE("2025/3/31"))</f>
        <v>0</v>
      </c>
    </row>
    <row r="7" spans="1:10" ht="18.600000000000001" customHeight="1" x14ac:dyDescent="0.2">
      <c r="A7" s="10">
        <v>4</v>
      </c>
      <c r="B7" s="14">
        <f>SUMPRODUCT((MONTH(入力!$A$4:$A$305)=4)*(入力!$D$4:$D$305))</f>
        <v>200000</v>
      </c>
      <c r="C7" s="14">
        <f>SUMPRODUCT((MONTH(入力!$A$4:$A$305)=4)*(入力!$E$4:$E$305))</f>
        <v>5673</v>
      </c>
      <c r="D7" s="14">
        <f t="shared" si="0"/>
        <v>194327</v>
      </c>
      <c r="E7" s="15" t="str" cm="1">
        <f t="array" ref="E7">IFERROR(LOOKUP(2,1/((MONTH(入力!$A$4:$A$1002)=$A6)*(入力!$F$4:$F$1002&lt;&gt;"")), 入力!$F$4:$F$1002),"")</f>
        <v/>
      </c>
      <c r="F7" s="15" cm="1">
        <f t="array" ref="F7">IFERROR(LOOKUP(2, 1 / ((入力!$A$4:$A$502&gt;=DATEVALUE("2025/4/1")) * (入力!$A$4:$A$502&lt;=DATEVALUE("2025/4/30"))), 入力!$F$4:$F$502),"")</f>
        <v>194327</v>
      </c>
      <c r="G7" s="15">
        <f>SUMIFS(入力!E:E, 入力!C:C, "交通費", 入力!A:A, "&gt;="&amp;DATEVALUE("2025/4/1"), 入力!A:A, "&lt;="&amp;DATEVALUE("2025/4/30"))</f>
        <v>0</v>
      </c>
      <c r="H7" s="15">
        <f>SUMIFS(入力!E:E, 入力!C:C, "消耗品費", 入力!A:A, "&gt;="&amp;DATEVALUE("2025/4/1"), 入力!A:A, "&lt;="&amp;DATEVALUE("2025/4/30"))</f>
        <v>2009</v>
      </c>
      <c r="I7" s="15">
        <f>SUMIFS(入力!E:E, 入力!C:C, "会議費", 入力!A:A, "&gt;="&amp;DATEVALUE("2025/4/1"), 入力!A:A, "&lt;="&amp;DATEVALUE("2025/4/30"))</f>
        <v>0</v>
      </c>
      <c r="J7" s="15">
        <f>SUMIFS(入力!E:E, 入力!C:C, "交際費", 入力!A:A, "&gt;="&amp;DATEVALUE("2025/4/1"), 入力!A:A, "&lt;="&amp;DATEVALUE("2025/4/30"))</f>
        <v>3664</v>
      </c>
    </row>
    <row r="8" spans="1:10" ht="18.600000000000001" customHeight="1" x14ac:dyDescent="0.2">
      <c r="A8" s="10">
        <v>5</v>
      </c>
      <c r="B8" s="14">
        <f>SUMPRODUCT((MONTH(入力!$A$4:$A$305)=5)*(入力!$D$4:$D$305))</f>
        <v>0</v>
      </c>
      <c r="C8" s="14">
        <f>SUMPRODUCT((MONTH(入力!$A$4:$A$305)=5)*(入力!$E$4:$E$305))</f>
        <v>798</v>
      </c>
      <c r="D8" s="14">
        <f t="shared" si="0"/>
        <v>-798</v>
      </c>
      <c r="E8" s="15" cm="1">
        <f t="array" ref="E8">IFERROR(LOOKUP(2,1/((MONTH(入力!$A$4:$A$1002)=$A7)*(入力!$F$4:$F$1002&lt;&gt;"")), 入力!$F$4:$F$1002),"")</f>
        <v>194327</v>
      </c>
      <c r="F8" s="15" cm="1">
        <f t="array" ref="F8">IFERROR(LOOKUP(2, 1 / ((入力!$A$4:$A$502&gt;=DATEVALUE("2025/5/1")) * (入力!$A$4:$A$502&lt;=DATEVALUE("2025/5/31"))), 入力!$F$4:$F$502),"")</f>
        <v>193529</v>
      </c>
      <c r="G8" s="15">
        <f>SUMIFS(入力!E:E, 入力!C:C, "交通費", 入力!A:A, "&gt;="&amp;DATEVALUE("2025/5/1"), 入力!A:A, "&lt;="&amp;DATEVALUE("2025/5/31"))</f>
        <v>0</v>
      </c>
      <c r="H8" s="15">
        <f>SUMIFS(入力!E:E, 入力!C:C, "消耗品費", 入力!A:A, "&gt;="&amp;DATEVALUE("2025/5/1"), 入力!A:A, "&lt;="&amp;DATEVALUE("2025/5/31"))</f>
        <v>0</v>
      </c>
      <c r="I8" s="15">
        <f>SUMIFS(入力!E:E, 入力!C:C, "会議費", 入力!A:A, "&gt;="&amp;DATEVALUE("2025/5/1"), 入力!A:A, "&lt;="&amp;DATEVALUE("2025/5/31"))</f>
        <v>0</v>
      </c>
      <c r="J8" s="15">
        <f>SUMIFS(入力!E:E, 入力!C:C, "交際費", 入力!A:A, "&gt;="&amp;DATEVALUE("2025/5/1"), 入力!A:A, "&lt;="&amp;DATEVALUE("2025/5/31"))</f>
        <v>798</v>
      </c>
    </row>
    <row r="9" spans="1:10" ht="18.600000000000001" customHeight="1" x14ac:dyDescent="0.2">
      <c r="A9" s="10">
        <v>6</v>
      </c>
      <c r="B9" s="14">
        <f>SUMPRODUCT((MONTH(入力!$A$4:$A$305)=6)*(入力!$D$4:$D$305))</f>
        <v>0</v>
      </c>
      <c r="C9" s="14">
        <f>SUMPRODUCT((MONTH(入力!$A$4:$A$305)=6)*(入力!$E$4:$E$305))</f>
        <v>4700</v>
      </c>
      <c r="D9" s="14">
        <f t="shared" si="0"/>
        <v>-4700</v>
      </c>
      <c r="E9" s="15" cm="1">
        <f t="array" ref="E9">IFERROR(LOOKUP(2,1/((MONTH(入力!$A$4:$A$1002)=$A8)*(入力!$F$4:$F$1002&lt;&gt;"")), 入力!$F$4:$F$1002),"")</f>
        <v>193529</v>
      </c>
      <c r="F9" s="15" cm="1">
        <f t="array" ref="F9">IFERROR(LOOKUP(2, 1 / ((入力!$A$4:$A$502&gt;=DATEVALUE("2025/6/1")) * (入力!$A$4:$A$502&lt;=DATEVALUE("2025/6/30"))), 入力!$F$4:$F$502),"")</f>
        <v>188829</v>
      </c>
      <c r="G9" s="15">
        <f>SUMIFS(入力!E:E, 入力!C:C, "交通費", 入力!A:A, "&gt;="&amp;DATEVALUE("2025/6/1"), 入力!A:A, "&lt;="&amp;DATEVALUE("2025/6/30"))</f>
        <v>0</v>
      </c>
      <c r="H9" s="15">
        <f>SUMIFS(入力!E:E, 入力!C:C, "消耗品費", 入力!A:A, "&gt;="&amp;DATEVALUE("2025/6/1"), 入力!A:A, "&lt;="&amp;DATEVALUE("2025/6/30"))</f>
        <v>500</v>
      </c>
      <c r="I9" s="15">
        <f>SUMIFS(入力!E:E, 入力!C:C, "会議費", 入力!A:A, "&gt;="&amp;DATEVALUE("2025/6/1"), 入力!A:A, "&lt;="&amp;DATEVALUE("2025/6/30"))</f>
        <v>0</v>
      </c>
      <c r="J9" s="15">
        <f>SUMIFS(入力!E:E, 入力!C:C, "交際費", 入力!A:A, "&gt;="&amp;DATEVALUE("2025/6/1"), 入力!A:A, "&lt;="&amp;DATEVALUE("2025/6/30"))</f>
        <v>4200</v>
      </c>
    </row>
    <row r="10" spans="1:10" ht="18.600000000000001" customHeight="1" x14ac:dyDescent="0.2">
      <c r="A10" s="10">
        <v>7</v>
      </c>
      <c r="B10" s="14">
        <f>SUMPRODUCT((MONTH(入力!$A$4:$A$305)=7)*(入力!$D$4:$D$305))</f>
        <v>0</v>
      </c>
      <c r="C10" s="14">
        <f>SUMPRODUCT((MONTH(入力!$A$4:$A$305)=7)*(入力!$E$4:$E$305))</f>
        <v>48500</v>
      </c>
      <c r="D10" s="14">
        <f t="shared" si="0"/>
        <v>-48500</v>
      </c>
      <c r="E10" s="15" cm="1">
        <f t="array" ref="E10">IFERROR(LOOKUP(2,1/((MONTH(入力!$A$4:$A$1002)=$A9)*(入力!$F$4:$F$1002&lt;&gt;"")), 入力!$F$4:$F$1002),"")</f>
        <v>188829</v>
      </c>
      <c r="F10" s="15" cm="1">
        <f t="array" ref="F10">IFERROR(LOOKUP(2, 1 / ((入力!$A$4:$A$502&gt;=DATEVALUE("2025/7/1")) * (入力!$A$4:$A$502&lt;=DATEVALUE("2025/7/31"))), 入力!$F$4:$F$502),"")</f>
        <v>140329</v>
      </c>
      <c r="G10" s="15">
        <f>SUMIFS(入力!E:E, 入力!C:C, "交通費", 入力!A:A, "&gt;="&amp;DATEVALUE("2025/7/1"), 入力!A:A, "&lt;="&amp;DATEVALUE("2025/7/31"))</f>
        <v>12500</v>
      </c>
      <c r="H10" s="15">
        <f>SUMIFS(入力!E:E, 入力!C:C, "消耗品費", 入力!A:A, "&gt;="&amp;DATEVALUE("2025/7/1"), 入力!A:A, "&lt;="&amp;DATEVALUE("2025/7/31"))</f>
        <v>0</v>
      </c>
      <c r="I10" s="15">
        <f>SUMIFS(入力!E:E, 入力!C:C, "会議費", 入力!A:A, "&gt;="&amp;DATEVALUE("2025/7/1"), 入力!A:A, "&lt;="&amp;DATEVALUE("2025/7/31"))</f>
        <v>36000</v>
      </c>
      <c r="J10" s="15">
        <f>SUMIFS(入力!E:E, 入力!C:C, "交際費", 入力!A:A, "&gt;="&amp;DATEVALUE("2025/7/1"), 入力!A:A, "&lt;="&amp;DATEVALUE("2025/7/31"))</f>
        <v>0</v>
      </c>
    </row>
    <row r="11" spans="1:10" ht="18.600000000000001" customHeight="1" x14ac:dyDescent="0.2">
      <c r="A11" s="10">
        <v>8</v>
      </c>
      <c r="B11" s="14">
        <f>SUMPRODUCT((MONTH(入力!$A$4:$A$305)=8)*(入力!$D$4:$D$305))</f>
        <v>0</v>
      </c>
      <c r="C11" s="14">
        <f>SUMPRODUCT((MONTH(入力!$A$4:$A$305)=8)*(入力!$E$4:$E$305))</f>
        <v>0</v>
      </c>
      <c r="D11" s="14">
        <f t="shared" si="0"/>
        <v>0</v>
      </c>
      <c r="E11" s="15" cm="1">
        <f t="array" ref="E11">IFERROR(LOOKUP(2,1/((MONTH(入力!$A$4:$A$1002)=$A10)*(入力!$F$4:$F$1002&lt;&gt;"")), 入力!$F$4:$F$1002),"")</f>
        <v>140329</v>
      </c>
      <c r="F11" s="15" t="str" cm="1">
        <f t="array" ref="F11">IFERROR(LOOKUP(2, 1 / ((入力!$A$4:$A$502&gt;=DATEVALUE("2025/8/1")) * (入力!$A$4:$A$502&lt;=DATEVALUE("2025/8/31"))), 入力!$F$4:$F$502),"")</f>
        <v/>
      </c>
      <c r="G11" s="15">
        <f>SUMIFS(入力!E:E, 入力!C:C, "交通費", 入力!A:A, "&gt;="&amp;DATEVALUE("2025/8/1"), 入力!A:A, "&lt;="&amp;DATEVALUE("2025/8/31"))</f>
        <v>0</v>
      </c>
      <c r="H11" s="15">
        <f>SUMIFS(入力!E:E, 入力!C:C, "消耗品費", 入力!A:A, "&gt;="&amp;DATEVALUE("2025/8/1"), 入力!A:A, "&lt;="&amp;DATEVALUE("2025/8/31"))</f>
        <v>0</v>
      </c>
      <c r="I11" s="15">
        <f>SUMIFS(入力!E:E, 入力!C:C, "会議費", 入力!A:A, "&gt;="&amp;DATEVALUE("2025/8/1"), 入力!A:A, "&lt;="&amp;DATEVALUE("2025/8/31"))</f>
        <v>0</v>
      </c>
      <c r="J11" s="15">
        <f>SUMIFS(入力!E:E, 入力!C:C, "交際費", 入力!A:A, "&gt;="&amp;DATEVALUE("2025/8/1"), 入力!A:A, "&lt;="&amp;DATEVALUE("2025/8/31"))</f>
        <v>0</v>
      </c>
    </row>
    <row r="12" spans="1:10" ht="18.600000000000001" customHeight="1" x14ac:dyDescent="0.2">
      <c r="A12" s="10">
        <v>9</v>
      </c>
      <c r="B12" s="14">
        <f>SUMPRODUCT((MONTH(入力!$A$4:$A$305)=9)*(入力!$D$4:$D$305))</f>
        <v>0</v>
      </c>
      <c r="C12" s="14">
        <f>SUMPRODUCT((MONTH(入力!$A$4:$A$305)=9)*(入力!$E$4:$E$305))</f>
        <v>0</v>
      </c>
      <c r="D12" s="14">
        <f t="shared" si="0"/>
        <v>0</v>
      </c>
      <c r="E12" s="15" t="str" cm="1">
        <f t="array" ref="E12">IFERROR(LOOKUP(2,1/((MONTH(入力!$A$4:$A$1002)=$A11)*(入力!$F$4:$F$1002&lt;&gt;"")), 入力!$F$4:$F$1002),"")</f>
        <v/>
      </c>
      <c r="F12" s="15" t="str" cm="1">
        <f t="array" ref="F12">IFERROR(LOOKUP(2, 1 / ((入力!$A$4:$A$502&gt;=DATEVALUE("2025/9/1")) * (入力!$A$4:$A$502&lt;=DATEVALUE("2025/9/30"))), 入力!$F$4:$F$502),"")</f>
        <v/>
      </c>
      <c r="G12" s="15">
        <f>SUMIFS(入力!E:E, 入力!C:C, "交通費", 入力!A:A, "&gt;="&amp;DATEVALUE("2025/9/1"), 入力!A:A, "&lt;="&amp;DATEVALUE("2025/9/30"))</f>
        <v>0</v>
      </c>
      <c r="H12" s="15">
        <f>SUMIFS(入力!E:E, 入力!C:C, "消耗品費", 入力!A:A, "&gt;="&amp;DATEVALUE("2025/9/1"), 入力!A:A, "&lt;="&amp;DATEVALUE("2025/9/30"))</f>
        <v>0</v>
      </c>
      <c r="I12" s="15">
        <f>SUMIFS(入力!E:E, 入力!C:C, "会議費", 入力!A:A, "&gt;="&amp;DATEVALUE("2025/9/1"), 入力!A:A, "&lt;="&amp;DATEVALUE("2025/9/30"))</f>
        <v>0</v>
      </c>
      <c r="J12" s="15">
        <f>SUMIFS(入力!E:E, 入力!C:C, "交際費", 入力!A:A, "&gt;="&amp;DATEVALUE("2025/9/1"), 入力!A:A, "&lt;="&amp;DATEVALUE("2025/9/30"))</f>
        <v>0</v>
      </c>
    </row>
    <row r="13" spans="1:10" ht="18.600000000000001" customHeight="1" x14ac:dyDescent="0.2">
      <c r="A13" s="10">
        <v>10</v>
      </c>
      <c r="B13" s="14">
        <f>SUMPRODUCT((MONTH(入力!$A$4:$A$305)=10)*(入力!$D$4:$D$305))</f>
        <v>0</v>
      </c>
      <c r="C13" s="14">
        <f>SUMPRODUCT((MONTH(入力!$A$4:$A$305)=10)*(入力!$E$4:$E$305))</f>
        <v>0</v>
      </c>
      <c r="D13" s="14">
        <f t="shared" si="0"/>
        <v>0</v>
      </c>
      <c r="E13" s="15" t="str" cm="1">
        <f t="array" ref="E13">IFERROR(LOOKUP(2,1/((MONTH(入力!$A$4:$A$1002)=$A12)*(入力!$F$4:$F$1002&lt;&gt;"")), 入力!$F$4:$F$1002),"")</f>
        <v/>
      </c>
      <c r="F13" s="15" t="str" cm="1">
        <f t="array" ref="F13">IFERROR(LOOKUP(2, 1 / ((入力!$A$4:$A$502&gt;=DATEVALUE("2025/10/1")) * (入力!$A$4:$A$502&lt;=DATEVALUE("2025/10/31"))), 入力!$F$4:$F$502),"")</f>
        <v/>
      </c>
      <c r="G13" s="15">
        <f>SUMIFS(入力!E:E, 入力!C:C, "交通費", 入力!A:A, "&gt;="&amp;DATEVALUE("2025/10/1"), 入力!A:A, "&lt;="&amp;DATEVALUE("2025/10/31"))</f>
        <v>0</v>
      </c>
      <c r="H13" s="15">
        <f>SUMIFS(入力!E:E, 入力!C:C, "消耗品費", 入力!A:A, "&gt;="&amp;DATEVALUE("2025/10/1"), 入力!A:A, "&lt;="&amp;DATEVALUE("2025/10/31"))</f>
        <v>0</v>
      </c>
      <c r="I13" s="15">
        <f>SUMIFS(入力!E:E, 入力!C:C, "会議費", 入力!A:A, "&gt;="&amp;DATEVALUE("2025/10/1"), 入力!A:A, "&lt;="&amp;DATEVALUE("2025/10/31"))</f>
        <v>0</v>
      </c>
      <c r="J13" s="15">
        <f>SUMIFS(入力!E:E, 入力!C:C, "交際費", 入力!A:A, "&gt;="&amp;DATEVALUE("2025/10/1"), 入力!A:A, "&lt;="&amp;DATEVALUE("2025/10/31"))</f>
        <v>0</v>
      </c>
    </row>
    <row r="14" spans="1:10" ht="18.600000000000001" customHeight="1" x14ac:dyDescent="0.2">
      <c r="A14" s="10">
        <v>11</v>
      </c>
      <c r="B14" s="14">
        <f>SUMPRODUCT((MONTH(入力!$A$4:$A$305)=11)*(入力!$D$4:$D$305))</f>
        <v>0</v>
      </c>
      <c r="C14" s="14">
        <f>SUMPRODUCT((MONTH(入力!$A$4:$A$305)=11)*(入力!$E$4:$E$305))</f>
        <v>0</v>
      </c>
      <c r="D14" s="14">
        <f t="shared" si="0"/>
        <v>0</v>
      </c>
      <c r="E14" s="15" t="str" cm="1">
        <f t="array" ref="E14">IFERROR(LOOKUP(2,1/((MONTH(入力!$A$4:$A$1002)=$A13)*(入力!$F$4:$F$1002&lt;&gt;"")), 入力!$F$4:$F$1002),"")</f>
        <v/>
      </c>
      <c r="F14" s="15" t="str" cm="1">
        <f t="array" ref="F14">IFERROR(LOOKUP(2, 1 / ((入力!$A$4:$A$502&gt;=DATEVALUE("2025/11/1")) * (入力!$A$4:$A$502&lt;=DATEVALUE("2025/11/30"))), 入力!$F$4:$F$502),"")</f>
        <v/>
      </c>
      <c r="G14" s="15">
        <f>SUMIFS(入力!E:E, 入力!C:C, "交通費", 入力!A:A, "&gt;="&amp;DATEVALUE("2025/11/1"), 入力!A:A, "&lt;="&amp;DATEVALUE("2025/11/30"))</f>
        <v>0</v>
      </c>
      <c r="H14" s="15">
        <f>SUMIFS(入力!E:E, 入力!C:C, "消耗品費", 入力!A:A, "&gt;="&amp;DATEVALUE("2025/11/1"), 入力!A:A, "&lt;="&amp;DATEVALUE("2025/11/30"))</f>
        <v>0</v>
      </c>
      <c r="I14" s="15">
        <f>SUMIFS(入力!E:E, 入力!C:C, "会議費", 入力!A:A, "&gt;="&amp;DATEVALUE("2025/11/1"), 入力!A:A, "&lt;="&amp;DATEVALUE("2025/11/30"))</f>
        <v>0</v>
      </c>
      <c r="J14" s="15">
        <f>SUMIFS(入力!E:E, 入力!C:C, "交際費", 入力!A:A, "&gt;="&amp;DATEVALUE("2025/11/1"), 入力!A:A, "&lt;="&amp;DATEVALUE("2025/11/30"))</f>
        <v>0</v>
      </c>
    </row>
    <row r="15" spans="1:10" ht="18.600000000000001" customHeight="1" x14ac:dyDescent="0.2">
      <c r="A15" s="10">
        <v>12</v>
      </c>
      <c r="B15" s="14">
        <f>SUMPRODUCT((MONTH(入力!$A$4:$A$305)=12)*(入力!$D$4:$D$305))</f>
        <v>0</v>
      </c>
      <c r="C15" s="14">
        <f>SUMPRODUCT((MONTH(入力!$A$4:$A$305)=12)*(入力!$E$4:$E$305))</f>
        <v>0</v>
      </c>
      <c r="D15" s="14">
        <f t="shared" si="0"/>
        <v>0</v>
      </c>
      <c r="E15" s="15" t="str" cm="1">
        <f t="array" ref="E15">IFERROR(LOOKUP(2,1/((MONTH(入力!$A$4:$A$1002)=$A14)*(入力!$F$4:$F$1002&lt;&gt;"")), 入力!$F$4:$F$1002),"")</f>
        <v/>
      </c>
      <c r="F15" s="15" t="str" cm="1">
        <f t="array" ref="F15">IFERROR(LOOKUP(2, 1 / ((入力!$A$4:$A$502&gt;=DATEVALUE("2025/12/1")) * (入力!$A$4:$A$502&lt;=DATEVALUE("2025/12/31"))), 入力!$F$4:$F$502),"")</f>
        <v/>
      </c>
      <c r="G15" s="15">
        <f>SUMIFS(入力!E:E, 入力!C:C, "交通費", 入力!A:A, "&gt;="&amp;DATEVALUE("2025/12/1"), 入力!A:A, "&lt;="&amp;DATEVALUE("2025/12/31"))</f>
        <v>0</v>
      </c>
      <c r="H15" s="15">
        <f>SUMIFS(入力!E:E, 入力!C:C, "消耗品費", 入力!A:A, "&gt;="&amp;DATEVALUE("2025/12/1"), 入力!A:A, "&lt;="&amp;DATEVALUE("2025/12/31"))</f>
        <v>0</v>
      </c>
      <c r="I15" s="15">
        <f>SUMIFS(入力!E:E, 入力!C:C, "会議費", 入力!A:A, "&gt;="&amp;DATEVALUE("2025/12/1"), 入力!A:A, "&lt;="&amp;DATEVALUE("2025/12/31"))</f>
        <v>0</v>
      </c>
      <c r="J15" s="15">
        <f>SUMIFS(入力!E:E, 入力!C:C, "交際費", 入力!A:A, "&gt;="&amp;DATEVALUE("2025/12/1"), 入力!A:A, "&lt;="&amp;DATEVALUE("2025/12/31"))</f>
        <v>0</v>
      </c>
    </row>
  </sheetData>
  <phoneticPr fontId="1"/>
  <pageMargins left="0.55118110236220474" right="0.55118110236220474" top="0.78740157480314965" bottom="0.78740157480314965" header="0.51181102362204722" footer="0.51181102362204722"/>
  <pageSetup paperSize="9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7"/>
  <sheetViews>
    <sheetView showGridLines="0" tabSelected="1" workbookViewId="0"/>
  </sheetViews>
  <sheetFormatPr defaultRowHeight="18.600000000000001" customHeight="1" x14ac:dyDescent="0.15"/>
  <cols>
    <col min="1" max="1" width="21.21875" style="6" customWidth="1"/>
    <col min="2" max="2" width="18.77734375" style="7" customWidth="1"/>
    <col min="3" max="3" width="32.33203125" style="6" customWidth="1"/>
    <col min="4" max="16384" width="8.88671875" style="6"/>
  </cols>
  <sheetData>
    <row r="1" spans="1:3" ht="18.600000000000001" customHeight="1" x14ac:dyDescent="0.15">
      <c r="A1" s="27" t="s">
        <v>34</v>
      </c>
    </row>
    <row r="3" spans="1:3" ht="22.8" customHeight="1" x14ac:dyDescent="0.4">
      <c r="A3" s="18" t="s">
        <v>22</v>
      </c>
      <c r="B3" s="19" t="s">
        <v>23</v>
      </c>
      <c r="C3" s="20" t="s">
        <v>57</v>
      </c>
    </row>
    <row r="4" spans="1:3" ht="22.8" customHeight="1" x14ac:dyDescent="0.4">
      <c r="A4" s="18" t="s">
        <v>24</v>
      </c>
      <c r="B4" s="19">
        <f>SUM(月次集計!B4:B15)</f>
        <v>200000</v>
      </c>
      <c r="C4" s="20"/>
    </row>
    <row r="5" spans="1:3" ht="22.8" customHeight="1" x14ac:dyDescent="0.4">
      <c r="A5" s="18" t="s">
        <v>25</v>
      </c>
      <c r="B5" s="19">
        <f>SUM(月次集計!C4:C15)</f>
        <v>59671</v>
      </c>
      <c r="C5" s="20"/>
    </row>
    <row r="6" spans="1:3" ht="22.8" customHeight="1" x14ac:dyDescent="0.4">
      <c r="A6" s="18" t="s">
        <v>26</v>
      </c>
      <c r="B6" s="19">
        <f>B4-B5</f>
        <v>140329</v>
      </c>
      <c r="C6" s="20"/>
    </row>
    <row r="7" spans="1:3" ht="22.8" customHeight="1" x14ac:dyDescent="0.4">
      <c r="A7" s="18" t="s">
        <v>43</v>
      </c>
      <c r="B7" s="19">
        <f>入力!F4</f>
        <v>100000</v>
      </c>
      <c r="C7" s="20"/>
    </row>
    <row r="8" spans="1:3" ht="22.8" customHeight="1" x14ac:dyDescent="0.4">
      <c r="A8" s="18" t="s">
        <v>44</v>
      </c>
      <c r="B8" s="19" cm="1">
        <f t="array" ref="B8">LOOKUP(2,1/(入力!F:F&lt;&gt;""),入力!F:F)</f>
        <v>140329</v>
      </c>
      <c r="C8" s="20"/>
    </row>
    <row r="9" spans="1:3" ht="22.8" customHeight="1" x14ac:dyDescent="0.4">
      <c r="A9" s="18" t="s">
        <v>45</v>
      </c>
      <c r="B9" s="19">
        <f>INDEX(月次集計!A4:A15, MATCH(MAX(月次集計!C4:C15), 月次集計!C4:C15, 0))</f>
        <v>7</v>
      </c>
      <c r="C9" s="20"/>
    </row>
    <row r="10" spans="1:3" ht="22.8" customHeight="1" x14ac:dyDescent="0.4">
      <c r="A10" s="18" t="s">
        <v>46</v>
      </c>
      <c r="B10" s="19">
        <f>INDEX(月次集計!A4:A15, MATCH(MAX(月次集計!B4:B15), 月次集計!B4:B15, 0))</f>
        <v>4</v>
      </c>
      <c r="C10" s="20"/>
    </row>
    <row r="11" spans="1:3" ht="22.8" customHeight="1" x14ac:dyDescent="0.4">
      <c r="A11" s="21"/>
      <c r="B11" s="22"/>
      <c r="C11" s="5"/>
    </row>
    <row r="12" spans="1:3" ht="22.8" customHeight="1" x14ac:dyDescent="0.4">
      <c r="A12" s="29" t="s">
        <v>56</v>
      </c>
      <c r="B12" s="30"/>
      <c r="C12" s="31"/>
    </row>
    <row r="13" spans="1:3" ht="22.8" customHeight="1" x14ac:dyDescent="0.4">
      <c r="A13" s="23" t="s">
        <v>58</v>
      </c>
      <c r="B13" s="24" t="s">
        <v>59</v>
      </c>
      <c r="C13" s="20" t="s">
        <v>57</v>
      </c>
    </row>
    <row r="14" spans="1:3" ht="22.8" customHeight="1" x14ac:dyDescent="0.4">
      <c r="A14" s="25" t="s">
        <v>50</v>
      </c>
      <c r="B14" s="26">
        <f>SUMIFS(入力!E:E, 入力!C:C, "消耗品費")</f>
        <v>2509</v>
      </c>
      <c r="C14" s="20"/>
    </row>
    <row r="15" spans="1:3" ht="22.8" customHeight="1" x14ac:dyDescent="0.4">
      <c r="A15" s="18" t="s">
        <v>51</v>
      </c>
      <c r="B15" s="19">
        <f>SUMIFS(入力!E:E, 入力!C:C, "消耗品費")</f>
        <v>2509</v>
      </c>
      <c r="C15" s="20"/>
    </row>
    <row r="16" spans="1:3" ht="22.8" customHeight="1" x14ac:dyDescent="0.4">
      <c r="A16" s="18" t="s">
        <v>52</v>
      </c>
      <c r="B16" s="19">
        <f>SUMIFS(入力!E:E, 入力!C:C, "会議費")</f>
        <v>36000</v>
      </c>
      <c r="C16" s="20"/>
    </row>
    <row r="17" spans="1:3" ht="22.8" customHeight="1" x14ac:dyDescent="0.4">
      <c r="A17" s="18" t="s">
        <v>53</v>
      </c>
      <c r="B17" s="19">
        <f>SUMIFS(入力!E:E, 入力!C:C, "交際費")</f>
        <v>8662</v>
      </c>
      <c r="C17" s="20"/>
    </row>
  </sheetData>
  <mergeCells count="1">
    <mergeCell ref="A12:C12"/>
  </mergeCells>
  <phoneticPr fontId="1"/>
  <pageMargins left="0.75" right="0.75" top="1" bottom="1" header="0.5" footer="0.5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入力</vt:lpstr>
      <vt:lpstr>月次集計</vt:lpstr>
      <vt:lpstr>年間集計</vt:lpstr>
      <vt:lpstr>入力!Print_Area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User Win10</cp:lastModifiedBy>
  <cp:lastPrinted>2025-12-08T01:07:10Z</cp:lastPrinted>
  <dcterms:created xsi:type="dcterms:W3CDTF">2025-12-07T23:39:39Z</dcterms:created>
  <dcterms:modified xsi:type="dcterms:W3CDTF">2025-12-08T01:07:22Z</dcterms:modified>
</cp:coreProperties>
</file>